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0-01" sheetId="2" r:id="rId2"/>
    <sheet name="SO 10-01.1" sheetId="3" r:id="rId3"/>
    <sheet name="SO 20-01" sheetId="4" r:id="rId4"/>
    <sheet name="SO 20-02" sheetId="5" r:id="rId5"/>
    <sheet name="SO 30-01" sheetId="6" r:id="rId6"/>
    <sheet name="SO 30-02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<sst xmlns="http://schemas.openxmlformats.org/spreadsheetml/2006/main" count="2784" uniqueCount="668">
  <si>
    <t>Aspe</t>
  </si>
  <si>
    <t>Rekapitulace ceny</t>
  </si>
  <si>
    <t>S632100081</t>
  </si>
  <si>
    <t>Rekonstrukce mostu v km 53,161 na trati Podlešín - Slaný-FIN</t>
  </si>
  <si>
    <t>ZŘ</t>
  </si>
  <si>
    <t>20230518_soutěž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</si>
  <si>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</si>
  <si>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</si>
  <si>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</si>
  <si>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</si>
  <si>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</si>
  <si>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</si>
  <si>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</si>
  <si>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</si>
  <si>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</si>
  <si>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 a spodek</t>
  </si>
  <si>
    <t xml:space="preserve">  SO 10-01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</si>
  <si>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</si>
  <si>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</si>
  <si>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</si>
  <si>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</si>
  <si>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</si>
  <si>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</si>
  <si>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</si>
  <si>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</si>
  <si>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</si>
  <si>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</si>
  <si>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</si>
  <si>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</si>
  <si>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</si>
  <si>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</si>
  <si>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</si>
  <si>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</si>
  <si>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</si>
  <si>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</si>
  <si>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</si>
  <si>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</si>
  <si>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</si>
  <si>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</si>
  <si>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</si>
  <si>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</si>
  <si>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</si>
  <si>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</si>
  <si>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</si>
  <si>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10-01</t>
  </si>
  <si>
    <t>SD</t>
  </si>
  <si>
    <t>0</t>
  </si>
  <si>
    <t>Všeobecné konstrukce a práce</t>
  </si>
  <si>
    <t>P</t>
  </si>
  <si>
    <t>1</t>
  </si>
  <si>
    <t>R015112</t>
  </si>
  <si>
    <t>906</t>
  </si>
  <si>
    <t>POPLATKY ZA LIKVIDACŮ ODPADŮ NEKONTAMINOVANÝCH - 17 05 04 VYTĚŽENÉ ZEMINY A HORNINY - II. TŘÍDA TĚŽITELNOSTI VČETNĚ DOPRAVY</t>
  </si>
  <si>
    <t>T</t>
  </si>
  <si>
    <t>R-položka</t>
  </si>
  <si>
    <t>PP</t>
  </si>
  <si>
    <t>POPLATKY ZA LIKVIDACŮ ODPADŮ NEKONTAMINOVANÝCH - 17 05 04  VYTĚŽENÉ ZEMINY A HORNINY -  II. TŘÍDA TĚŽITELNOSTI</t>
  </si>
  <si>
    <t>VV</t>
  </si>
  <si>
    <t>(133.548+45.6)*2=358,296 [A]</t>
  </si>
  <si>
    <t>TS</t>
  </si>
  <si>
    <t>1. Položka obsahuje:  
- veškeré poplatky provozovateli skládky, recyklační linky nebo jiného zařízení na zpracování nebo likvidaci odpadů související s převzetím, uložením, zpracováním nebo likvidací odpadu,  
- náklady spojené s dopravou odpadu z místa stavby na místo převzetí provozovatelem skládky, recyklační linky nebo jiného zařízení na zpracování nebo likvidaci odpadů,  
- náklady spojené s vyložením a manipulací s materiálem v místě skládky.  
2. Položka neobsahuje:  
- náklady spojené s naložením a manipulací s materiálem. **)  
3. Způsob měření:   
- [měrná jednotka – nejčastěji Tuna] určující množství odpadu vytříděného v souladu se zákonem č. 541/2020 Sb., o odpadech, v platném znění</t>
  </si>
  <si>
    <t>R015113</t>
  </si>
  <si>
    <t>907</t>
  </si>
  <si>
    <t>POPLATKY ZA LIKVIDACŮ ODPADŮ NEKONTAMINOVANÝCH - 17 05 04 VYTĚŽENÉ ZEMINY A HORNINY - III. TŘÍDA TĚŽITELNOSTI VČETNĚ DOPRAVY</t>
  </si>
  <si>
    <t>POPLATKY ZA LIKVIDACŮ ODPADŮ NEKONTAMINOVANÝCH - 17 05 04  VYTĚŽENÉ ZEMINY A HORNINY -  III. TŘÍDA TĚŽITELNOSTI</t>
  </si>
  <si>
    <t>36.374*1.9=69,111 [A]</t>
  </si>
  <si>
    <t>R015130</t>
  </si>
  <si>
    <t>908</t>
  </si>
  <si>
    <t>POPLATKY ZA LIKVIDACŮ ODPADŮ NEKONTAMINOVANÝCH - 17 03 02 VYBOURANÝ ASFALTOVÝ BETON BEZ DEHTU VČETNĚ DOPRAVY</t>
  </si>
  <si>
    <t>POPLATKY ZA LIKVIDACŮ ODPADŮ NEKONTAMINOVANÝCH - 17 03 02  VYBOURANÝ ASFALTOVÝ BETON BEZ DEHTU</t>
  </si>
  <si>
    <t>2.457*2.2=5,405 [A]</t>
  </si>
  <si>
    <t>4</t>
  </si>
  <si>
    <t>R015660</t>
  </si>
  <si>
    <t>905</t>
  </si>
  <si>
    <t>POPLATKY ZA LIKVIDACŮ ODPADŮ NEBEZPEČNÝCH - 17 02 04* ŽELEZNIČNÍ PRAŽCE DŘEVĚNÉ - MOSTNICE VČETNĚ DOPRAVY</t>
  </si>
  <si>
    <t>POPLATKY ZA LIKVIDACŮ ODPADŮ NEBEZPEČNÝCH - 17 02 04*  ŽELEZNIČNÍ PRAŽCE DŘEVĚNÉ - MOSTNICE</t>
  </si>
  <si>
    <t>240/1000=0,240 [A]</t>
  </si>
  <si>
    <t>5</t>
  </si>
  <si>
    <t>02710</t>
  </si>
  <si>
    <t/>
  </si>
  <si>
    <t>POMOC PRÁCE ZŘÍZ NEBO ZAJIŠŤ OBJÍŽĎKY A PŘÍSTUP CESTY</t>
  </si>
  <si>
    <t>KPL</t>
  </si>
  <si>
    <t>2022_OTSKP</t>
  </si>
  <si>
    <t>zahrnuje veškeré náklady spojené s objednatelem požadovanými zařízeními</t>
  </si>
  <si>
    <t>Zemní práce</t>
  </si>
  <si>
    <t>6</t>
  </si>
  <si>
    <t>113137</t>
  </si>
  <si>
    <t>ODSTRANĚNÍ KRYTU ZPEVNĚNÝCH PLOCH S ASFALT POJIVEM, ODVOZ DO 16KM</t>
  </si>
  <si>
    <t>M3</t>
  </si>
  <si>
    <t>2*6.142*0.2=2,457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</si>
  <si>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</si>
  <si>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</t>
  </si>
  <si>
    <t>123837</t>
  </si>
  <si>
    <t>ODKOP PRO SPOD STAVBU SILNIC A ŽELEZNIC TŘ. II, ODVOZ DO 16KM</t>
  </si>
  <si>
    <t>12*7.391=88,692 [A]   
12*3.738=44,856 [B]   
Celkem: A+B=133,548 [C]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</si>
  <si>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</si>
  <si>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8</t>
  </si>
  <si>
    <t>128917</t>
  </si>
  <si>
    <t>DOLAMOVÁNÍ ODKOPÁVEK TŘ. III, ODVOZ DO 16KM</t>
  </si>
  <si>
    <t>12*3.0312=36,374 [A]</t>
  </si>
  <si>
    <t>- dolamování označuje těžení výkopu bez použití trhavin.    
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</t>
  </si>
  <si>
    <t>9</t>
  </si>
  <si>
    <t>17481</t>
  </si>
  <si>
    <t>ZÁSYP JAM A RÝH Z NAKUPOVANÝCH MATERIÁLŮ</t>
  </si>
  <si>
    <t>12*0.316=3,792 [A]   
12*0.494=5,928 [B]   
Celkem: A+B=9,720 [C]</t>
  </si>
  <si>
    <t>položka zahrnuje:    
- kompletní provedení zemní konstrukce včetně nákupu a dopravy materiálu dle zadávací dokumentace    
- úprava ukládaného materiálu vlhčením, tříděním, promícháním nebo vysoušením, příp. jiné úpravy za účelem zlepšení jeho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pomocné konstrukce umožňující provedení zemní konstrukce (příjezdy, sjezdy, nájezdy, lešení, podpěrné konstrukce, přemostění, zpevněné plochy, zakrytí a pod.)</t>
  </si>
  <si>
    <t>Zakládání</t>
  </si>
  <si>
    <t>10</t>
  </si>
  <si>
    <t>21203R</t>
  </si>
  <si>
    <t>TRATIVODY KOMPLET Z TRUB NEKOV DN DO 150MM</t>
  </si>
  <si>
    <t>M</t>
  </si>
  <si>
    <t>trativod 9.8=9,800 [A]   
svodné potrubí 3.4=3,400 [B]   
Celkem: A+B=13,200 [C]</t>
  </si>
  <si>
    <t>Položka platí pro kompletní konstrukce trativodů a zahrnuje zejména:    
- výkop rýhy předepsaného tvaru v dané třídě těžitelnosti, výplň, zásyp trativodu včetně dopravy, uložení přebytečného materiálu, dodávky předepsaného materiálu pro výplň a zásyp    
- zřízení spojovací vrstvy    
- zřízení podkladu a lože trativodu z předepsaného materiálu    
- dodávka a uložení trativodu předepsaného materiálu a profilu    
- obsyp trativodu předepsaným materiálem    
- ukončení trativodu zaústěním do potrubí nebo vodoteče, případně vybudování ukončujícího objektu (kapličky) dle VL    
- veškerý materiál, výrobky a polotovary, včetně mimostaveništní a vnitrostaveništní dopravy    
- nezahrnuje opláštění z geotextilie, fólie</t>
  </si>
  <si>
    <t>11</t>
  </si>
  <si>
    <t>21461D</t>
  </si>
  <si>
    <t>SEPARAČNÍ GEOTEXTILIE DO 400G/M2</t>
  </si>
  <si>
    <t>M2</t>
  </si>
  <si>
    <t>12*2.382=28,584 [A]   
12*2.977=35,724 [B]   
Celkem: A+B=64,308 [C]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</si>
  <si>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</si>
  <si>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12</t>
  </si>
  <si>
    <t>21461G</t>
  </si>
  <si>
    <t>SEPARAČNÍ GEOTEXTILIE DO 800G/M2</t>
  </si>
  <si>
    <t>12*6.917=83,004 [A]</t>
  </si>
  <si>
    <t>Komunikace pozemní</t>
  </si>
  <si>
    <t>13</t>
  </si>
  <si>
    <t>501101</t>
  </si>
  <si>
    <t>ZŘÍZENÍ KONSTRUKČNÍ VRSTVY TĚLESA ŽELEZNIČNÍHO SPODKU ZE ŠTĚRKODRTI NOVÉ</t>
  </si>
  <si>
    <t>12*3.117=37,404 [A]   
12*3.117=37,404 [B]   
Celkem: A+B=74,808 [C]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</si>
  <si>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</si>
  <si>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14</t>
  </si>
  <si>
    <t>512550</t>
  </si>
  <si>
    <t>KOLEJOVÉ LOŽE - ZŘÍZENÍ Z KAMENIVA HRUBÉHO DRCENÉHO (ŠTĚRK)</t>
  </si>
  <si>
    <t>(53.190007-53.161005)*1000*2.658=77,087 [A]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</si>
  <si>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</si>
  <si>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15</t>
  </si>
  <si>
    <t>513550</t>
  </si>
  <si>
    <t>KOLEJOVÉ LOŽE - DOPLNĚNÍ Z KAMENIVA HRUBÉHO DRCENÉHO (ŠTĚRK)</t>
  </si>
  <si>
    <t>822.725*3.4*0.05=139,863 [A]</t>
  </si>
  <si>
    <t>16</t>
  </si>
  <si>
    <t>528131R</t>
  </si>
  <si>
    <t>KOLEJ 49 E1, ROZD. "C", BEZSTYKOVÁ, PR. BET. PODKLADNICOVÝ, UP. TUHÉ</t>
  </si>
  <si>
    <t>(53.178275-53.173005)*1000=5,270 [A]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</si>
  <si>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</si>
  <si>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17</t>
  </si>
  <si>
    <t>528141</t>
  </si>
  <si>
    <t>KOLEJ 49 E1, ROZD. "C", BEZSTYKOVÁ, PR. BET. PODKLADNICOVÝ UŽITÝ, UP. TUHÉ</t>
  </si>
  <si>
    <t>25=25,000 [A]   
2*12=24,000 [B]   
Celkem: A+B=49,000 [C]</t>
  </si>
  <si>
    <t>18</t>
  </si>
  <si>
    <t>542121R</t>
  </si>
  <si>
    <t>SMĚROVÉ A VÝŠKOVÉ VYROVNÁNÍ KOLEJE NA PRAŽCÍCH BETONOVÝCH DO 0,05 M</t>
  </si>
  <si>
    <t>((53.8-52.928275)*1000)-(24+25-30.74)*2=835,205 [A]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</si>
  <si>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</si>
  <si>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19</t>
  </si>
  <si>
    <t>542211R</t>
  </si>
  <si>
    <t>SMĚROVÉ A VÝŠKOVÉ VYROVNÁNÍ VÝHYBKOVÉ KONSTRUKCE NA PRAŽCÍCH DŘEVĚNÝCH DO 0,05 M</t>
  </si>
  <si>
    <t>30.7*2*2=122,800 [A]</t>
  </si>
  <si>
    <t>20</t>
  </si>
  <si>
    <t>543331</t>
  </si>
  <si>
    <t>VÝMĚNA KOLEJNICE 49 E1 JEDNOTLIVĚ</t>
  </si>
  <si>
    <t>2*75=150,000 [A]</t>
  </si>
  <si>
    <t>1. Položka obsahuje:    
 – dodávku a uložení vyměňovaného materiálu, ať nového, regenerovaného nebo vyzískaného    
 – doplnění podložek, spojkových šroubů, svěrkových šroubů, matic a dvojitých pružných kroužků apod.    
 – naložení a odvoz demontovaného materiálu do skladu nebo na likvidaci    
 – příplatky za ztížené podmínky při práci v koleji, např. překážky po stranách koleje, práci v tunelu ap.    
2. Položka neobsahuje:    
 X    
3. Způsob měření:    
Měří se délka kolejnice v metech délkových.</t>
  </si>
  <si>
    <t>21</t>
  </si>
  <si>
    <t>545121</t>
  </si>
  <si>
    <t>SVAR KOLEJNIC (STEJNÉHO TVARU) 49 E1, T JEDNOTLIVĚ</t>
  </si>
  <si>
    <t>KUS</t>
  </si>
  <si>
    <t>4+4=8,000 [A]</t>
  </si>
  <si>
    <t>Jednotlivým svarem se rozumí svar, který splňuje některé z následujících kriterií:    
– počet svarů v jednom objektu je menší než 20 ks    
– při vevařování lepených izolovaných styků a dilatačních zařízení do kolejí    
–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</si>
  <si>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22</t>
  </si>
  <si>
    <t>549311</t>
  </si>
  <si>
    <t>ZRUŠENÍ A ZNOVUZŘÍZENÍ BEZSTYKOVÉ KOLEJE NA NEDEMONTOVANÝCH ÚSECÍCH V KOLEJI</t>
  </si>
  <si>
    <t>((53.8-52.928275)*1000)-(24+25)=822,725 [A]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</si>
  <si>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</si>
  <si>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23</t>
  </si>
  <si>
    <t>574A04</t>
  </si>
  <si>
    <t>ASFALTOVÝ BETON PRO OBRUSNÉ VRSTVY ACO 11+, 11S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</si>
  <si>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</si>
  <si>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Trubní vedení</t>
  </si>
  <si>
    <t>24</t>
  </si>
  <si>
    <t>894846</t>
  </si>
  <si>
    <t>ŠACHTY KANALIZAČNÍ PLASTOVÉ D 400MM</t>
  </si>
  <si>
    <t>položka zahrnuje:    
- poklopy s rámem z předepsaného materiálu a tvaru    
- předepsané plastové skruže, dno a není-li uvedeno jinak i podkladní vrstvu (z kameniva nebo betonu).    
- výplň, těsnění a tmelení spár a spojů,    
- očištění a ošetření úložných ploch,    
- předepsané podkladní konstrukce</t>
  </si>
  <si>
    <t>Ostatní konstrukce a práce, bourání</t>
  </si>
  <si>
    <t>25</t>
  </si>
  <si>
    <t>923941</t>
  </si>
  <si>
    <t>ZAJIŠŤOVACÍ ZNAČKA KONZOLOVÁ (K) VČETNĚ OCELOVÉHO SLOUPKU</t>
  </si>
  <si>
    <t>1. Položka obsahuje:    
 – geodetické zaměření a kontrolu připravenosti pro osazení značky    
 – dodávku konzolové zajišťovací značky a slopku v požadovaném provedení    
 – vykopání jamky, osazení a zabetonování sloupku a upevnění podpůrné konstrukce na sloupek    
 – nalepení nebo uchycení zajišťovací značky a další související práce    
 – všechny potřebné pomůcky, stroje, nářadí a pomocný materiál    
 – kontrolní měření    
 – vyhotovení příslušné dokumentace    
2. Položka neobsahuje:    
 X    
3. Způsob měření:    
Udává se počet kusů kompletní konstrukce nebo práce.</t>
  </si>
  <si>
    <t>26</t>
  </si>
  <si>
    <t>965010</t>
  </si>
  <si>
    <t>ODSTRANĚNÍ KOLEJOVÉHO LOŽE A DRÁŽNÍCH STEZEK</t>
  </si>
  <si>
    <t>(12+12.000)*1.9=45,600 [A]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</si>
  <si>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</si>
  <si>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27</t>
  </si>
  <si>
    <t>965111</t>
  </si>
  <si>
    <t>DEMONTÁŽ KOLEJE NA BETONOVÝCH PRAŽCÍCH DO KOLEJOVÝCH POLÍ</t>
  </si>
  <si>
    <t>(53.190007-53.178275)*1000=11,732 [A]   
(53.173005-53.161005)*1000=12,000 [B]   
25=25,000 [C]   
Celkem: A+B+C=48,732 [D]</t>
  </si>
  <si>
    <t>(Položka určena víceméně pro vyjmutí a zpětné vložení, např. v provizorních stavech.)    
1. Položka obsahuje:    
 – uvolnění kolejového roštu z kolejového lože    
 – odstranění kolejnicových propojek, uzemnění a jiného vybavení    
 – případné rozřezání kolejového roštu    
 – úplné rozebrání koleje v místě demontáže do kolejových polí a jejich hrubé očištění    
 – přeložení na vhodnou deponii v blízkosti místa demontáže, popř. naložení na dopravní prostředek    
 – příplatky za ztížené podmínky při práci v kolejišti, např. za překážky na straně koleje apod.    
2. Položka neobsahuje:    
 X    
3. Způsob měření:    
Měří se délka koleje ve smyslu ČSN 73 6360, tj. v ose koleje.</t>
  </si>
  <si>
    <t>28</t>
  </si>
  <si>
    <t>965124</t>
  </si>
  <si>
    <t>DEMONTÁŽ KOLEJE NA DŘEVĚNÝCH PRAŽCÍCH ROZEBRÁNÍM DO SOUČÁSTÍ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</si>
  <si>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jednotlivých součástí a jejich hrubé očištění    
 – naložení vybouraného materiálu na dopravní prostředek    
 – příplatky za ztížené podmínky při práci v kolejišti, např. za překážky na straně koleje apod.    
2. Položka neobsahuje:    
 – odvoz vybouraného materiálu na montážní základnu nebo na likvidaci    
 – poplatky za likvidaci odpadů, nacení se položkami ze ssd 0    
3. Způsob měření:    
Měří se délka koleje ve smyslu ČSN 73 6360, tj. v ose koleje.</t>
  </si>
  <si>
    <t>29</t>
  </si>
  <si>
    <t>965126</t>
  </si>
  <si>
    <t>DEMONTÁŽ KOLEJE NA DŘEVĚNÝCH PRAŽCÍCH - ODVOZ ROZEBRANÝCH SOUČÁSTÍ (Z MÍSTA DEMONTÁŽE NEBO Z MONTÁŽNÍ ZÁKLADNY) K LIKVIDACI</t>
  </si>
  <si>
    <t>tkm</t>
  </si>
  <si>
    <t>2xmostnice-odvoz skládka Praha 10 - 56km2*0.14*56=15,680 [A]</t>
  </si>
  <si>
    <t>1. Položka obsahuje:    
 – naložení na dopravní prostředek, odvoz a složení    
 – případné překládky na trase    
2. Položka neobsahuje: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</si>
  <si>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30</t>
  </si>
  <si>
    <t>965311R</t>
  </si>
  <si>
    <t>ROZEBRÁNÍ A OPĚTOVNÉ SLOŽENÍ PŘEJEZDU, PŘECHODU Z DÍLCŮ</t>
  </si>
  <si>
    <t>ROZEBRÁNÍ PŘEJEZDU, PŘECHODU Z DÍLCŮ</t>
  </si>
  <si>
    <t>1. Položka obsahuje:    
 – rozebrání železničního přejezdu nebo přechodu do součástí včetně hrubého očištění    
 – naložení vybouraného materiálu na dopravní prostředek    
 – příplatky za ztížené podmínky při práci v kolejišti, např. za překážky na straně koleje apod.    
2. Položka neobsahuje:    
 – náklady na zřízení a odstranění dopravního značení objízdné trasy    
 – odvoz vybouraného materiálu do skladu nebo na likvidaci    
 – poplatky za likvidaci odpadů, nacení se položkami ze ssd 0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</si>
  <si>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 xml:space="preserve">  SO 10-01.1</t>
  </si>
  <si>
    <t>Následná směrová úprava</t>
  </si>
  <si>
    <t>SO 10-01.1</t>
  </si>
  <si>
    <t>542312</t>
  </si>
  <si>
    <t>NÁSLEDNÁ ÚPRAVA SMĚROVÉHO A VÝŠKOVÉHO USPOŘÁDÁNÍ KOLEJE - PRAŽCE BETONOVÉ</t>
  </si>
  <si>
    <t>((53.8-52.928275)*1000)=871,725 [A]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</si>
  <si>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</si>
  <si>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((53.8-52.928275)*1000)*2.4*0.02=41,843 [A]</t>
  </si>
  <si>
    <t>OST</t>
  </si>
  <si>
    <t>Ostatní</t>
  </si>
  <si>
    <t>D.2.1.4</t>
  </si>
  <si>
    <t>Mosty</t>
  </si>
  <si>
    <t xml:space="preserve">  SO 20-01</t>
  </si>
  <si>
    <t>Most v km 53,161</t>
  </si>
  <si>
    <t>SO 20-01</t>
  </si>
  <si>
    <t>02946</t>
  </si>
  <si>
    <t>OSTAT POŽADAVKY - FOTODOKUMENTACE</t>
  </si>
  <si>
    <t>1=1,000 [A]   
Pasportizace (fotodokumentace) komunikace v okolí staveniště</t>
  </si>
  <si>
    <t>položka zahrnuje:    
- fotodokumentaci zadavatelem požadovaného děje a konstrukcí v požadovaných časových    
intervalech    
- zadavatelem specifikované výstupy (fotografie v papírovém a digitálním formátu) v    
požadovaném počtu</t>
  </si>
  <si>
    <t>R014102</t>
  </si>
  <si>
    <t>POPLATKY ZA SKLÁDKU VČETNĚ DOPRAVY</t>
  </si>
  <si>
    <t>viz hloubení jam:  29,2*1,8=52,560 [A]   
zemina z výkopů, skládkovné skládka Buštěhrad</t>
  </si>
  <si>
    <t>viz bourání konstrukcí:  (2*(3,3*0,75+6,6*0,75+0,67*0,9*4)+8*0,2*4)*2,5=65,185 [A]   
kamenná suť, skládkovné skládka Buštěhrad</t>
  </si>
  <si>
    <t>2*(0,16*4,57+0,2*4,57)=3,290 [A]   
vybouraný beton, skládkovné skládka Buštěhrad</t>
  </si>
  <si>
    <t>R014132</t>
  </si>
  <si>
    <t>POPLATKY ZA SKLÁDKU TYP S-NO (NEBEZPEČNÝ ODPAD) VČETNĚ DOPRAVY</t>
  </si>
  <si>
    <t>0,8*(0,24*0,24*(2,6*2+2*5))=0,700 [A]   
podélná dřeva, pozednice, skládkovné NO - Sběrný dvůr Slaný</t>
  </si>
  <si>
    <t>11223</t>
  </si>
  <si>
    <t>ODSTRANĚNÍ PAŘEZŮ D PŘES 0,9M</t>
  </si>
  <si>
    <t>1=1,000 [A]   
pařez vlevo O2, odvoz na skládku Buštěhrad</t>
  </si>
  <si>
    <t>Odstranění pařezů se měří v [ks] vytrhaných nebo vykopaných pařezů, průměr pařezu je uvažován dle stromu ve výšce 1,3m nad terénem, u stávajícího pařezu se stanoví jako změřený průměr vynásobený  koeficientem 1/1,38.   
Položka zahrnuje zejména:   
- vytrhání nebo vykopání pařezů   
- veškeré zemní práce spojené s odstraněním pařezů   
- dopravu a uložení pařezů, případně další práce s nimi dle pokynů zadávací dokumentace   
- zásyp jam po pařezech.</t>
  </si>
  <si>
    <t>131937</t>
  </si>
  <si>
    <t>HLOUBENÍ JAM ZAPAŽ I NEPAŽ TŘ. III, ODVOZ DO 16KM</t>
  </si>
  <si>
    <t>výkop u opěr, bez ZKPP - O1:  1,72*11=18,920 [A]   
výkop u opěr, bez ZKPP - O2:  1,72*11=18,920 [B]   
zůstává u mostu pro zásypy, viz obsypy:  1,2*1,2*0,5*3*4=8,640 [C]   
a+b-c=29,200 [D]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</si>
  <si>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</si>
  <si>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17180</t>
  </si>
  <si>
    <t>ULOŽENÍ SYPANINY DO NÁSYPŮ Z NAKUPOVANÝCH MATERIÁLŮ</t>
  </si>
  <si>
    <t>O1:  1,5*4,22=6,330 [A]   
O2:  1,5*4,22=6,330 [B]   
a+b=12,660 [C]   
Zásyp přechodové oblasti - ŠD 0/32A, hutněná na ID 0,8, po vrstvách max 300 mm.</t>
  </si>
  <si>
    <t>položka zahrnuje:   
- kompletní provedení zemní konstrukce (násypového tělesa včetně aktivní zóny)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</si>
  <si>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</si>
  <si>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</si>
  <si>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Zásypy vně křídel:  1,2*1,2*0,5*3*4=8,640 [A]   
Obsyp křídel a provedení svahových kuželů z vytěžené zeminy uložené na mezideponii v místě zařízení staveniště.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</si>
  <si>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</si>
  <si>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18090</t>
  </si>
  <si>
    <t>VŠEOBECNÉ ÚPRAVY OSTATNÍCH PLOCH</t>
  </si>
  <si>
    <t>500=500,000 [A]   
Uvedení dotčených pozemků do původního stavu.</t>
  </si>
  <si>
    <t>Všeobecné úpravy musí zahrnovat úpravu území po uskutečnění stavby, tak jak je požadováno v zadávací dokumentaci s výjimkou těch prací, pro které jsou uvedeny samostatné položky.</t>
  </si>
  <si>
    <t>18222</t>
  </si>
  <si>
    <t>ROZPROSTŘENÍ ORNICE VE SVAHU V TL DO 0,15M</t>
  </si>
  <si>
    <t>25*4=100,000 [A]</t>
  </si>
  <si>
    <t>položka zahrnuje:   
nutné přemístění ornice z dočasných skládek vzdálených do 50m 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</si>
  <si>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</si>
  <si>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</si>
  <si>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</si>
  <si>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Základy</t>
  </si>
  <si>
    <t>21264</t>
  </si>
  <si>
    <t>TRATIVODY KOMPLET Z TRUB Z PLAST HMOT DN DO 200MM</t>
  </si>
  <si>
    <t>2*11=22,000 [A]   
drenáže za opěrami</t>
  </si>
  <si>
    <t>Položka platí pro kompletní konstrukce trativodů a zahrnuje zejména:   
- výkop rýhy předepsaného tvaru v dané třídě těžitelnosti, výplň, zásyp trativodu včetně dopravy, uložení přebytečného materiálu, dodávky předepsaného materiálu pro výplň a zásyp   
- zřízení spojovací vrstvy   
- zřízení podkladu a lože trativodu z předepsaného materiálu   
- dodávka a uložení trativodu předepsaného materiálu a profilu   
- obsyp trativodu předepsaným materiálem   
- ukončení trativodu zaústěním do potrubí nebo vodoteče, případně vybudování ukončujícího objektu (kapličky) dle VL   
- veškerý materiál, výrobky a polotovary, včetně mimostaveništní a vnitrostaveništní dopravy   
- nezahrnuje opláštění z geotextilie, fólie</t>
  </si>
  <si>
    <t>Svislé konstrukce</t>
  </si>
  <si>
    <t>317325</t>
  </si>
  <si>
    <t>ŘÍMSY ZE ŽELEZOBETONU DO C30/37</t>
  </si>
  <si>
    <t>0,54=0,540 [A]   
římsy na stávajících křídlech</t>
  </si>
  <si>
    <t>položka zahrnuje: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</si>
  <si>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317365R</t>
  </si>
  <si>
    <t>VÝZTUŽ ŘÍMS Z OCELI 10505, B500B</t>
  </si>
  <si>
    <t>0,045=0,045 [A]   
římsy na stávajích křídlech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</si>
  <si>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   
- povrchovou antikorozní úpravu výztuže,   
- separaci výztuže,   
- osazení měřících zařízení a úpravy pro ně,   
- osazení měřících skříní nebo míst pro měření bludných proudů.</t>
  </si>
  <si>
    <t>327215</t>
  </si>
  <si>
    <t>PŘEZDĚNÍ ZDÍ Z KAMENNÉHO ZDIVA</t>
  </si>
  <si>
    <t>4*1,2*0,6*0,3=0,864 [A]   
vč. ruční očištění, osekání kamenů použitých pro výstavbu zídek   
- položka zahrnuje veškeré další práce plynoucí z technologického předpisu a z platných předpisů   
- položka zahrnuje očištění předepsaným způsobem včetně odklizení vzniklého odpadu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</si>
  <si>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</si>
  <si>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333325</t>
  </si>
  <si>
    <t>MOSTNÍ OPĚRY A KŘÍDLA ZE ŽELEZOVÉHO BETONU DO C30/37</t>
  </si>
  <si>
    <t>křídla:12,1=12,100 [A]   
úložné prahy:3,9=3,900 [B]   
A+B=16,000 [C]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</si>
  <si>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</si>
  <si>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333365R</t>
  </si>
  <si>
    <t>VÝZTUŽ MOSTNÍCH OPĚR A KŘÍDEL Z OCELI 10505, B500B</t>
  </si>
  <si>
    <t>křídla:1,734=1,734 [A]   
úložné prahy:0,798=0,798 [B]   
A+B=2,532 [C]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</si>
  <si>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</si>
  <si>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Vodorovné konstrukce</t>
  </si>
  <si>
    <t>421325</t>
  </si>
  <si>
    <t>MOSTNÍ NOSNÉ DESKOVÉ KONSTRUKCE ZE ŽELEZOBETONU C30/37</t>
  </si>
  <si>
    <t>2,2=2,200 [A]   
koncové příčníky NK</t>
  </si>
  <si>
    <t>42136R</t>
  </si>
  <si>
    <t>VÝZTUŽ MOSTNÍ NOSNÉ DESKOVÉ KONSTR Z OCELI</t>
  </si>
  <si>
    <t>0,177=0,177 [A]   
výztuž koncových příčníků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</si>
  <si>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74.   
- povrchovou antikorozní úpravu výztuže,   
- separaci výztuže,   
- osazení měřících zařízení a úpravy pro ně,   
- osazení měřících skříní nebo míst pro měření bludných proudů.</t>
  </si>
  <si>
    <t>42194BR</t>
  </si>
  <si>
    <t>MOSTNÍ NOSNÉ DESKOVÉ KONSTR Z OCELI S 355</t>
  </si>
  <si>
    <t>NK:19,225=19,225 [A]   
žlaby+konzoly pro IS:0,61+0,14=0,750 [B]   
A+B=19,975 [C]   
ocelová konstrukce mostu vč. odvodnění, žlabů a konzol pro IS, bez PKO - výroba, doprava na stavbu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</si>
  <si>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  
výpomocí,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</si>
  <si>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42194BR2</t>
  </si>
  <si>
    <t>vložení konstrukce do otvoru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</si>
  <si>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</si>
  <si>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451312</t>
  </si>
  <si>
    <t>PODKLADNÍ A VÝPLŇOVÉ VRSTVY Z PROSTÉHO BETONU C12/15</t>
  </si>
  <si>
    <t>pod spodní stavbou: 2*(1,3*0,15+1,6*0,05)*4,82=2,651 [A]   
pod drenážemi: 2*1,5*0,25*11=8,250 [B]   
a+b=10,901 [C]</t>
  </si>
  <si>
    <t>451314</t>
  </si>
  <si>
    <t>PODKLADNÍ A VÝPLŇOVÉ VRSTVY Z PROSTÉHO BETONU C25/30</t>
  </si>
  <si>
    <t>(2*15+2*10)*0,1=5,000 [A]   
lože odláždění</t>
  </si>
  <si>
    <t>45147</t>
  </si>
  <si>
    <t>PODKL A VÝPLŇ VRSTVY Z MALTY PLASTICKÉ</t>
  </si>
  <si>
    <t>0,014*5*2=0,140 [A]   
ozuby</t>
  </si>
  <si>
    <t>Položka zahrnuje veškerý materiál, výrobky a polotovary, včetně mimostaveništní a vnitrostaveništní dopravy (rovněž přesuny), včetně naložení a složení, případně s uložením.</t>
  </si>
  <si>
    <t>465512</t>
  </si>
  <si>
    <t>DLAŽBY Z LOMOVÉHO KAMENE NA MC</t>
  </si>
  <si>
    <t>(2*15+2*10)*0,2=10,000 [A]   
dlažba z lomového regulačního kamene tl. 250 mm, lože vykázáno zvlášť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</si>
  <si>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</si>
  <si>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Úpravy povrchů, podlahy, výplně otvorů</t>
  </si>
  <si>
    <t>62747</t>
  </si>
  <si>
    <t>SPÁROVÁNÍ STARÉHO ZDIVA ZVLÁŠT MALTOU</t>
  </si>
  <si>
    <t>2*(12+2*10+3)=70,000 [A]   
přespárování zdiva spodní stavby vápenocementovou maltou</t>
  </si>
  <si>
    <t>položka zahrnuje:   
dodávku veškerého materiálu potřebného pro předepsanou úpravu v předepsané kvalitě   
vyčištění spar (vyškrábání), vypláchnutí spar vodou, očištění povrchu   
spárování   
odklizení suti a přebytečného materiálu   
potřebná lešení</t>
  </si>
  <si>
    <t>Přidružená stavební výroba</t>
  </si>
  <si>
    <t>711131</t>
  </si>
  <si>
    <t>IZOLACE BĚŽNÝCH KONSTRUKCÍ PROTI VOLNĚ STÉKAJÍCÍ VODĚ ASFALTOVÝMI NÁTĚRY</t>
  </si>
  <si>
    <t>líce křídel:  1*3*4=12,000 [A]   
ALP+2xALN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</si>
  <si>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</si>
  <si>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711132</t>
  </si>
  <si>
    <t>IZOLACE BĚŽNÝCH KONSTRUKCÍ PROTI VOLNĚ STÉKAJÍCÍ VODĚ ASFALTOVÝMI PÁSY</t>
  </si>
  <si>
    <t>skladba B: 0,43*2*4,22*2+3*1,3*2+3*1,37*2=23,278 [A]   
skladba C: 3,6*2*4,22+1,5*2*11=63,384 [B]   
A+B=86,662 [D]   
Izolace NAIP, viz projekt vodotěsné izolace</t>
  </si>
  <si>
    <t>31</t>
  </si>
  <si>
    <t>711415R</t>
  </si>
  <si>
    <t>IZOLACE MOSTOVEK CELOPLOŠ POLYMERNÍ</t>
  </si>
  <si>
    <t>5*6=30,000 [A]   
celoplošná bezešvá izolace s vysokou mechanickou odolností do tl. 5 mm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</si>
  <si>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</t>
  </si>
  <si>
    <t>32</t>
  </si>
  <si>
    <t>711509</t>
  </si>
  <si>
    <t>OCHRANA IZOLACE NA POVRCHU TEXTILIÍ</t>
  </si>
  <si>
    <t>viz izolace:  2*(1,3+1,37+4,22)*3=41,340 [A]   
ochrana izolace spodní stavby</t>
  </si>
  <si>
    <t>položka zahrnuje:   
- dodání  předepsaného ochranného materiálu   
- zřízení ochrany izolace</t>
  </si>
  <si>
    <t>33</t>
  </si>
  <si>
    <t>74A480</t>
  </si>
  <si>
    <t>VRTÁNÍ A OSAZENÍ KOTEVNÍHO ŠROUBU PRO KONSTRUKCE TV V BETONU NEBO SKÁLE</t>
  </si>
  <si>
    <t>24=24,000 [A]   
kotvení úložných prahů a říms na starých křídlech</t>
  </si>
  <si>
    <t>1. Položka obsahuje:    
 – montáž, materiál a dopravné pro osazení kotvy do betonu nebo skály (v izolovaném provedení) a případně další zemní práce   
 – pažení, montážní soupravu, mechanizaci, lešení a lávky   
2. Položka neobsahuje:   
 vlastní konstrukci   
3. Způsob měření:   
Udává se počet kusů kompletní konstrukce nebo práce.</t>
  </si>
  <si>
    <t>34</t>
  </si>
  <si>
    <t>74C972</t>
  </si>
  <si>
    <t>ODDĚLENÍ VODIVÉ KONSTRUKCE IZOLAČNÍ VLOŽKOU</t>
  </si>
  <si>
    <t>elektrická izolace ozubu:2=2,000 [A]</t>
  </si>
  <si>
    <t>1. Položka obsahuje:   
 – všechny náklady na montáž a materiál dodaného zařízení protikorozně ošetřeného podle TKP se všemi pomocnými doplňujícími součástmi a pracemi s použitím mechanizmů   
 – cena položky je vč. ostatních rozpočtových nákladů   
2. Položka neobsahuje:   
 X   
3. Způsob měření:   
Udává se počet kusů kompletní konstrukce nebo práce.</t>
  </si>
  <si>
    <t>35</t>
  </si>
  <si>
    <t>783161</t>
  </si>
  <si>
    <t>PROTIKOROZ OCHRANA OK KOMBIN POVLAKEM S NÁSTŘIKEM METALIZACÍ</t>
  </si>
  <si>
    <t>NK:45=45,000 [A]   
žlaby+konzoly pro IS: 32+7=39,000 [B]   
A+B=84,000 [C]   
PKO NK, žlabů a konzol pro IS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</si>
  <si>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</si>
  <si>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36</t>
  </si>
  <si>
    <t>94818</t>
  </si>
  <si>
    <t>DOČASNÉ KONSTRUKCE DŘEVĚNÉ VČET ODSTRAN</t>
  </si>
  <si>
    <t>5=5,000 [A]   
ochrana plynovodu</t>
  </si>
  <si>
    <t>Položka zahrnuje dovoz, montáž, údržbu, opotřebení (nájemné), demontáž, konzervaci, odvoz.</t>
  </si>
  <si>
    <t>Ostatní konstrukce a práce</t>
  </si>
  <si>
    <t>37</t>
  </si>
  <si>
    <t>9112A1R</t>
  </si>
  <si>
    <t>ZÁBRADLÍ MOSTNÍ S VODOR MADLY - DODÁVKA A MONTÁŽ</t>
  </si>
  <si>
    <t>4*3=12,000 [A]   
třímadlové zábradlí na spodní stavbě, včetně PKO a kotvení, podlití atd.</t>
  </si>
  <si>
    <t>položka zahrnuje:   
dodání zábradlí včetně předepsané povrchové úpravy   
kotvení sloupků, t.j. kotevní desky, šrouby z nerez oceli, vrty a zálivku, pokud zadávací   
dokumentace nestanoví jinak   
případné nivelační hmoty pod kotevní desky</t>
  </si>
  <si>
    <t>38</t>
  </si>
  <si>
    <t>5,4*2=10,800 [A]   
třímadlové zábradlí na NK, včetně PKO atd.</t>
  </si>
  <si>
    <t>položka zahrnuje:    
dodání zábradlí včetně předepsané povrchové úpravy    
kotvení sloupků, t.j. kotevní desky, šrouby z nerez oceli, vrty a zálivku, pokud zadávací    
dokumentace nestanoví jinak    
případné nivelační hmoty pod kotevní desky</t>
  </si>
  <si>
    <t>39</t>
  </si>
  <si>
    <t>919157</t>
  </si>
  <si>
    <t>ŘEZÁNÍ OCELOVÝCH PROFILŮ PRŮŘEZU DO 20000MM2</t>
  </si>
  <si>
    <t>20=20,000 [A]   
řezání starých IS a jejich uložení</t>
  </si>
  <si>
    <t>položka zahrnuje řezání ocelových profilů bez ohledu na tvar a způsob provedení. Nezahrnuje řezání kolejnic, to se vykáže v SD 54.</t>
  </si>
  <si>
    <t>40</t>
  </si>
  <si>
    <t>91916</t>
  </si>
  <si>
    <t>ŘEZÁNÍ KAMENNÝCH KONSTRUKCÍ</t>
  </si>
  <si>
    <t>4*0,6*1,2=2,880 [A]   
řezání zdiva stávajích křídel pro římsy</t>
  </si>
  <si>
    <t>položka zahrnuje řezání kamenných konstrukcí bez ohledu na tloušťku, včetně spotřeby vody</t>
  </si>
  <si>
    <t>41</t>
  </si>
  <si>
    <t>931183</t>
  </si>
  <si>
    <t>VÝPLŇ DILATAČNÍCH SPAR Z POLYSTYRENU TL 30MM</t>
  </si>
  <si>
    <t>4*0,5*0,11=0,220 [A]</t>
  </si>
  <si>
    <t>položka zahrnuje dodávku a osazení předepsaného materiálu, očištění ploch spáry před úpravou, očištění okolí spáry po úpravě</t>
  </si>
  <si>
    <t>42</t>
  </si>
  <si>
    <t>931337</t>
  </si>
  <si>
    <t>TĚSNĚNÍ DILATAČ SPAR POLYURETAN TMELEM PRŮŘ PŘES 800MM2</t>
  </si>
  <si>
    <t>2*(0,11+0,35)*4=3,680 [A]   
těsnění spár</t>
  </si>
  <si>
    <t>položka zahrnuje dodávku a osazení předepsaného materiálu, očištění ploch spáry před úpravou, očištění okolí spáry po úpravě   
nezahrnuje těsnící profil</t>
  </si>
  <si>
    <t>43</t>
  </si>
  <si>
    <t>93137R</t>
  </si>
  <si>
    <t>PŘEKRYTÍ DILATAČNÍCH SPAR KRYCÍMI HDPE DESKAMI</t>
  </si>
  <si>
    <t>KS</t>
  </si>
  <si>
    <t>4=4,000 [A]   
krycí HDPE desky, dodávka a montáž</t>
  </si>
  <si>
    <t>- výrobní dokumentace (vč. technologického předpisu)   
- dodání kompletního zařízení vč. všech přepravních a montážních úprav a zařízení   
- řezání a sváření    
- dodání spojovacího, kotevního a těsnícího materiálu</t>
  </si>
  <si>
    <t>44</t>
  </si>
  <si>
    <t>93261</t>
  </si>
  <si>
    <t>POCHOZÍ ROŠT Z KOMPOZITU - PŘEKRYTÍ ZRCADLA MOSTU</t>
  </si>
  <si>
    <t>6,5=6,500 [A]   
podlahy z FRP kompozitních roštů, viz příloha podlahy z kompozitu</t>
  </si>
  <si>
    <t>položka zahrnuje:   
- dodání a uložení předepsané konstrukce z předepsaného materiálu včetně vnitrostaveništní a mimostaveništní dopravy   
- veškeré potřebné pomocné práce   
- veškerý pomocný a upevňovací materiál</t>
  </si>
  <si>
    <t>45</t>
  </si>
  <si>
    <t>93832</t>
  </si>
  <si>
    <t>OČIŠTĚNÍ DLAŽEB OD VEGETACE</t>
  </si>
  <si>
    <t>sanace svahů (očištění):3*4+1,5*5+3*3+2,5*4=38,500 [A]</t>
  </si>
  <si>
    <t>položka zahrnuje očištění předepsaným způsobem včetně odklizení vzniklého odpadu</t>
  </si>
  <si>
    <t>46</t>
  </si>
  <si>
    <t>938452</t>
  </si>
  <si>
    <t>OČIŠTĚNÍ ZDIVA OTRYSKÁNÍM NA SUCHO KŘEMIČ PÍSKEM</t>
  </si>
  <si>
    <t>2*(12+2*10+3)=70,000 [A]   
očištění stávající spodní stavby</t>
  </si>
  <si>
    <t>47</t>
  </si>
  <si>
    <t>966137</t>
  </si>
  <si>
    <t>BOURÁNÍ KONSTRUKCÍ Z KAMENE NA MC S ODVOZEM DO 16KM</t>
  </si>
  <si>
    <t>(2*(3,3*0,75+6,6*0,75+0,67*0,9*4)+8*0,2*4)*2,5=65,185 [A]   
vybourání kamen. zdiva opěr a křídel, bez dopravy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</si>
  <si>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</si>
  <si>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48</t>
  </si>
  <si>
    <t>966167</t>
  </si>
  <si>
    <t>BOURÁNÍ KONSTRUKCÍ ZE ŽELEZOBETONU S ODVOZEM DO 16KM</t>
  </si>
  <si>
    <t>2*(0,16*4,57+0,2*4,57)=3,290 [A]   
beton úložnch prahů</t>
  </si>
  <si>
    <t>49</t>
  </si>
  <si>
    <t>96618</t>
  </si>
  <si>
    <t>BOURÁNÍ KONSTRUKCÍ KOVOVÝCH</t>
  </si>
  <si>
    <t>5=5,000 [A]   
demontáž staré OK (NK 5 t, vč.konzol), dočasné uložení v místě stavby, odvoz zajišťuje smluvní dodavatel OŘ PRAHA</t>
  </si>
  <si>
    <t>položka zahrnuje:   
- rozebrání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</si>
  <si>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 xml:space="preserve">  SO 20-02</t>
  </si>
  <si>
    <t>Most v km 53,685</t>
  </si>
  <si>
    <t>SO 20-02</t>
  </si>
  <si>
    <t>014211</t>
  </si>
  <si>
    <t>POPLATKY ZA ZEMNÍK - ORNICE</t>
  </si>
  <si>
    <t>25*4*0,15=15,000 [A]</t>
  </si>
  <si>
    <t>zahrnuje veškeré poplatky majiteli zemníku související s nákupem zeminy (nikoliv s otvírkou zemníku)</t>
  </si>
  <si>
    <t>1=1,000 [A]   
Pasportizace (fotodokumentace) komunikací v okolí staveniště</t>
  </si>
  <si>
    <t>03730R</t>
  </si>
  <si>
    <t>POMOC PRÁCE ZAJIŠŤ NEBO ZŘÍZ OCHRANU INŽENÝRSKÝCH SÍTÍ</t>
  </si>
  <si>
    <t>Identifikace, vytyčení a ochrana mimodrážních vedení (Gasnet a CETIN) po dobu výstavby.</t>
  </si>
  <si>
    <t>2=2,000 [A]</t>
  </si>
  <si>
    <t>zahrnuje objednatelem povolené náklady na požadovaná zařízení zhotovitele</t>
  </si>
  <si>
    <t>viz hloubení jam:  (22*7+4*3,6*5*0,5*6*0,6667)*1,8=536,413 [A]   
zemina z výkopů, skládkovné skládka Buštěhrad</t>
  </si>
  <si>
    <t>viz bourání konstrukcí:  (7*7+2*15*1)*2,5=197,500 [A]   
kamenná suť, skládkovné skládka Buštěhrad</t>
  </si>
  <si>
    <t>0,68*0,5*9*2*2=12,240 [A]   
vybouraný beton, skládkovné skládka Buštěhrad</t>
  </si>
  <si>
    <t>12931</t>
  </si>
  <si>
    <t>ČIŠTĚNÍ PŘÍKOPŮ OD NÁNOSU DO 0,25M3/M</t>
  </si>
  <si>
    <t>15=15,000 [A]   
pročištění koryta</t>
  </si>
  <si>
    <t>Součástí položky je vodorovná a svislá doprava, přemístění, přeložení, manipulace s materiálem a uložení na skládku.   
 Nezahrnuje poplatek za skládku, který se vykazuje v položce 0141** (s výjimkou malého množství  materiálu, kde je možné poplatek zahrnout do jednotkové ceny položky – tento fakt musí být uveden v doplňujícím textu k položce)</t>
  </si>
  <si>
    <t>131838</t>
  </si>
  <si>
    <t>HLOUBENÍ JAM ZAPAŽ I NEPAŽ TŘ. II, ODVOZ DO 20KM</t>
  </si>
  <si>
    <t>výkop: 22*7+4*3,6*5*0,5*6*0,6667=298,007 [A]</t>
  </si>
  <si>
    <t>zásyp: 18*7+4*3*4*0,5*6*0,6667=222,005 [A]   
Zásyp přechodové oblasti - ŠD 0/32A, hutněná na ID 0,8, po vrstvách max 300 mm.</t>
  </si>
  <si>
    <t>Zásyp z lomového kamene.</t>
  </si>
  <si>
    <t>2*0,35*8,0=5,600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</si>
  <si>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</si>
  <si>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2*15=30,000 [A]   
drenáže za opěrami</t>
  </si>
  <si>
    <t>21361</t>
  </si>
  <si>
    <t>DRENÁŽNÍ VRSTVY Z GEOTEXTILIE</t>
  </si>
  <si>
    <t>6*16=96,000 [A]   
plošná drenáž na izolaci</t>
  </si>
  <si>
    <t>Položka zahrnuje:   
- dodávku předepsané geotextilie (včetně nutných přesahů) pro drenážní vrstvu, včetně mimostaveništní a vnitrostaveništní dopravy   
- provedení drenážní vrstvy předepsaných rozměrů a předepsaného tvaru</t>
  </si>
  <si>
    <t>27152</t>
  </si>
  <si>
    <t>POLŠTÁŘE POD ZÁKLADY Z KAMENIVA DRCENÉHO</t>
  </si>
  <si>
    <t>ŠD podsyp: 6*0,25*16,5=24,750 [A]</t>
  </si>
  <si>
    <t>položka zahrnuje dodávku předepsaného kameniva, mimostaveništní a vnitrostaveništní dopravu a jeho uložení   
není-li v zadávací dokumentaci uvedeno jinak, jedná se o nakupovaný materiál</t>
  </si>
  <si>
    <t>389126R</t>
  </si>
  <si>
    <t>MOSTNÍ RÁMOVÉ KONSTR Z DÍLCŮ ŽELEZOBET DO C40/50</t>
  </si>
  <si>
    <t>1,9*14=26,600 [A]   
objem betonu prefabrikátů</t>
  </si>
  <si>
    <t>- dodání dílce požadovaného tvaru a vlastností, jeho skladování, doprava a osazení do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</si>
  <si>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Podkladní beton pod drenáž</t>
  </si>
  <si>
    <t>2*0,3*0,5*15=4,500 [A]</t>
  </si>
  <si>
    <t>(5*8-2,9*3,4)*0,15*2=9,042 [A]   
Lože pro odláždění</t>
  </si>
  <si>
    <t>451315</t>
  </si>
  <si>
    <t>PODKLADNÍ A VÝPLŇOVÉ VRSTVY Z PROSTÉHO BETONU C30/37</t>
  </si>
  <si>
    <t>8*0,3*0,3*1=0,720 [A]   
betonové sloupky zábradlí</t>
  </si>
  <si>
    <t>45131A</t>
  </si>
  <si>
    <t>PODKLADNÍ A VÝPLŇOVÉ VRSTVY Z PROSTÉHO BETONU C20/25</t>
  </si>
  <si>
    <t>Vyrovnávací betonové lože pod ŽB NK.</t>
  </si>
  <si>
    <t>5*0,15*17=12,750 [A]   
podkladní beton</t>
  </si>
  <si>
    <t>((6*8-2,9*3,4)*2+1,7*16)*0,2=20,696 [A]   
dlažba z lomového  kamene tl. 200 mm, lože vykázáno zvlášť</t>
  </si>
  <si>
    <t>467385</t>
  </si>
  <si>
    <t>STUPNĚ A PRAHY VOD KORYT ZE ŽELBET DO C30/37 VČET VÝZT</t>
  </si>
  <si>
    <t>2*0,35*0,8*7,0=3,920 [A]   
Vtokový a výtokový práh.</t>
  </si>
  <si>
    <t>položka zahrnuje:   
- nutné zemní práce (hloubení rýh apod.)   
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povrchovou antikorozní úpravu výztuže,   
- separaci výztuže</t>
  </si>
  <si>
    <t>702112</t>
  </si>
  <si>
    <t>KABELOVÝ ŽLAB ZEMNÍ VČETNĚ KRYTU SVĚTLÉ ŠÍŘKY PŘES 120 DO 250 MM</t>
  </si>
  <si>
    <t>2*10=20,000 [A]   
Plastový žlab s víkem na předpolích a NK, barva šedá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</si>
  <si>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</si>
  <si>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711111</t>
  </si>
  <si>
    <t>IZOLACE BĚŽNÝCH KONSTRUKCÍ PROTI ZEMNÍ VLHKOSTI ASFALTOVÝMI NÁTĚRY</t>
  </si>
  <si>
    <t>Skladba C - Viz výkres vodotěsné izolace.</t>
  </si>
  <si>
    <t>2*0,22*16+4*0,4=8,640 [A]</t>
  </si>
  <si>
    <t>711112R</t>
  </si>
  <si>
    <t>IZOLACE BĚŽNÝCH KONSTRUKCÍ PROTI ZEMNÍ VLHKOSTI ASFALTOVÝMI PÁSY</t>
  </si>
  <si>
    <t>Skladba A - Viz výkres vodotěsné izolace.</t>
  </si>
  <si>
    <t>7,1*16=113,600 [A]   
Skladba A - Viz výkres vodotěsné izolace.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</si>
  <si>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   
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</si>
  <si>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Skladba B - Viz výkres vodotěsné izolace.</t>
  </si>
  <si>
    <t>2*3,0*14,5=87,000 [A]   
Skladba B - Viz výkres vodotěsné izolace.</t>
  </si>
  <si>
    <t>348173R</t>
  </si>
  <si>
    <t>ZÁBRADLÍ Z DÍLCŮ KOVOVÝCH ŽÁROVĚ ZINK PONOREM S NÁTĚREM</t>
  </si>
  <si>
    <t>Lanové zábradlí, včetně vlepení kotev a vyvrtání otvorů do základové patky, chemická kotva M12, dl. 160 mm, 4 ks/kotevní desku, celkem 4*8=32 ks kotev.</t>
  </si>
  <si>
    <t>2*6=12,000 [A]</t>
  </si>
  <si>
    <t>917211</t>
  </si>
  <si>
    <t>ZÁHONOVÉ OBRUBY Z BETONOVÝCH OBRUBNÍKŮ ŠÍŘ 50MM</t>
  </si>
  <si>
    <t>7,7+7=14,700 [A]</t>
  </si>
  <si>
    <t>Položka zahrnuje:   
dodání a pokládku betonových obrubníků o rozměrech předepsaných zadávací dokumentací   
betonové lože i boční betonovou opěrku.</t>
  </si>
  <si>
    <t>91743</t>
  </si>
  <si>
    <t>CHODNÍKOVÉ OBRUBY Z KAMENNÝCH KRAJNÍKŮ</t>
  </si>
  <si>
    <t>4*5,6=22,400 [A]   
Kolem odláždění na vtoku i výtoku.</t>
  </si>
  <si>
    <t>Položka zahrnuje:   
dodání a pokládku kamenných krajníků o rozměrech předepsaných zadávací dokumentací   
betonové lože i boční betonovou opěrku.</t>
  </si>
  <si>
    <t>931334</t>
  </si>
  <si>
    <t>TĚSNĚNÍ DILATAČNÍCH SPAR POLYURETANOVÝM TMELEM PRŮŘEZU DO 400MM2</t>
  </si>
  <si>
    <t>Skladba D - Viz výkres vodotěsné izolace.</t>
  </si>
  <si>
    <t>5*5,7+2*2,0=32,500 [A]</t>
  </si>
  <si>
    <t>966138</t>
  </si>
  <si>
    <t>BOURÁNÍ KONSTRUKCÍ Z KAMENE NA MC S ODVOZEM DO 20KM</t>
  </si>
  <si>
    <t>7*7+2*15*1=79,000 [A]   
kamenná suť, skládka Buštěhrad</t>
  </si>
  <si>
    <t>966168</t>
  </si>
  <si>
    <t>BOURÁNÍ KONSTRUKCÍ ZE ŽELEZOBETONU S ODVOZEM DO 20KM</t>
  </si>
  <si>
    <t>0,68*0,5*9*2=6,120 [A]   
vybouraný beton, skládka Buštěhrad</t>
  </si>
  <si>
    <t>D.2.1.5</t>
  </si>
  <si>
    <t>Ostatní inženýrské objekty</t>
  </si>
  <si>
    <t xml:space="preserve">  SO 30-01</t>
  </si>
  <si>
    <t>Přeložky SSZT</t>
  </si>
  <si>
    <t>SO 30-01</t>
  </si>
  <si>
    <t>02910</t>
  </si>
  <si>
    <t>OSTATNÍ POŽADAVKY - ZEMĚMĚŘIČSKÁ MĚŘENÍ</t>
  </si>
  <si>
    <t>popis položky</t>
  </si>
  <si>
    <t>výkaz výměr: předběžná cena dle předpokládaného rozsahu</t>
  </si>
  <si>
    <t>132731</t>
  </si>
  <si>
    <t>HLOUBENÍ RÝH ŠÍŘ DO 2M PAŽ I NEPAŽ TŘ. I, ODVOZ DO 1KM</t>
  </si>
  <si>
    <t>výkaz výměr 55m x 0,35 x 0,8</t>
  </si>
  <si>
    <t>Technická specifikace položky odpovídá příslušné cenové soustavě</t>
  </si>
  <si>
    <t>17411</t>
  </si>
  <si>
    <t>ZÁSYP JAM A RÝH ZEMINOU SE ZHUTNĚNÍM</t>
  </si>
  <si>
    <t>PSV - montážní práce</t>
  </si>
  <si>
    <t>702312</t>
  </si>
  <si>
    <t>ZAKRYTÍ KABELŮ VÝSTRAŽNOU FÓLIÍ ŠÍŘKY PŘES 20 DO 40 CM</t>
  </si>
  <si>
    <t>výkaz výměr</t>
  </si>
  <si>
    <t>702323</t>
  </si>
  <si>
    <t>ZAKRYTÍ KABELŮ BETONOVOU DESKOU ŠÍŘKY PŘES 40 CM</t>
  </si>
  <si>
    <t>popis položky: ochrana provizorního uložení</t>
  </si>
  <si>
    <t>702902</t>
  </si>
  <si>
    <t>ZASYPÁNÍ KABELOVÉHO ŽLABU VRSTVOU Z PŘESÁTÉHO PÍSKU ČI VÝKOPKU SVĚTLÉ ŠÍŘKY PŘES 120 DO 250 MM</t>
  </si>
  <si>
    <t>742P17</t>
  </si>
  <si>
    <t>VYHLEDÁNÍ STÁVAJÍCÍHO KABELU (MĚŘENÍ, SONDA)</t>
  </si>
  <si>
    <t>75A151</t>
  </si>
  <si>
    <t>KABEL METALICKÝ SE STÍNĚNÍM DO 12 PÁRŮ - DODÁVKA</t>
  </si>
  <si>
    <t>KMPÁR</t>
  </si>
  <si>
    <t>výkaz výměr : 40m x 12P</t>
  </si>
  <si>
    <t>75A161</t>
  </si>
  <si>
    <t>KABEL METALICKÝ SE STÍNĚNÍM PŘES 12 PÁRŮ - DODÁVKA</t>
  </si>
  <si>
    <t>výkaz výměr : 110m x 16P</t>
  </si>
  <si>
    <t>75A217</t>
  </si>
  <si>
    <t>ZATAŽENÍ A SPOJKOVÁNÍ KABELŮ DO 12 PÁRŮ - MONTÁŽ</t>
  </si>
  <si>
    <t>výkaz výměr : 40m x 12P  x2 (provizorní a definitivní)</t>
  </si>
  <si>
    <t>75A218</t>
  </si>
  <si>
    <t>ZATAŽENÍ A SPOJKOVÁNÍ KABELŮ DO 12 PÁRŮ - DEMONTÁŽ</t>
  </si>
  <si>
    <t>75A247</t>
  </si>
  <si>
    <t>ZATAŽENÍ A SPOJKOVÁNÍ KABELŮ SE STÍNĚNÍM PŘES 12 PÁRŮ - MONTÁŽ</t>
  </si>
  <si>
    <t>výkaz výměr : 110m x 16P (provizorní a definitivní) x 2</t>
  </si>
  <si>
    <t>75A248</t>
  </si>
  <si>
    <t>ZATAŽENÍ A SPOJKOVÁNÍ KABELŮ SE STÍNĚNÍM PŘES 12 PÁRŮ - DEMONTÁŽ</t>
  </si>
  <si>
    <t>výkaz výměr : 110m x 16P (ze stávajícího a pak provizorního stavu) x 2</t>
  </si>
  <si>
    <t>75E137</t>
  </si>
  <si>
    <t>PŘEZKOUŠENÍ VLAKOVÝCH CEST</t>
  </si>
  <si>
    <t>75E147</t>
  </si>
  <si>
    <t>PŘEZKOUŠENÍ A REGULACE AUTOMATICKÉHO BLOKU</t>
  </si>
  <si>
    <t>75I221</t>
  </si>
  <si>
    <t>KABEL ZEMNÍ DVOUPLÁŠŤOVÝ BEZ PANCÍŘE PRŮMĚRU ŽÍLY 0,8 MM DO 5XN</t>
  </si>
  <si>
    <t>KMČTYŘKA</t>
  </si>
  <si>
    <t>výkaz výměr: 3XN x 80m + 5XN x 40m + 10XN x 60 m</t>
  </si>
  <si>
    <t>75I22Y</t>
  </si>
  <si>
    <t>KABEL ZEMNÍ DVOUPLÁŠŤOVÝ BEZ PANCÍŘE PRŮMĚRU ŽÍLY 0,8 MM - DEMONTÁŽ</t>
  </si>
  <si>
    <t>výkaz výměr: 180 m 2x (provizorní a definitivní)</t>
  </si>
  <si>
    <t>75I911</t>
  </si>
  <si>
    <t>OPTOTRUBKA HDPE PRŮMĚRU DO 40 MM</t>
  </si>
  <si>
    <t>výkaz výměr: 3x 60m</t>
  </si>
  <si>
    <t>75I91X</t>
  </si>
  <si>
    <t>OPTOTRUBKA HDPE - MONTÁŽ</t>
  </si>
  <si>
    <t>75I91Y</t>
  </si>
  <si>
    <t>OPTOTRUBKA HDPE - DEMONTÁŽ</t>
  </si>
  <si>
    <t>výkaz výměr: 3x 60m - demontáž stávající</t>
  </si>
  <si>
    <t>75I961</t>
  </si>
  <si>
    <t>OPTOTRUBKA - HERMETIZACE ÚSEKU DO 2000 M</t>
  </si>
  <si>
    <t>ÚSEK</t>
  </si>
  <si>
    <t>výkaz výměr: 3 trubky x 3 úseky (vložení 2 komor)</t>
  </si>
  <si>
    <t>75I962</t>
  </si>
  <si>
    <t>OPTOTRUBKA - KALIBRACE</t>
  </si>
  <si>
    <t>výkaz výměr: 3 trubky mezi RM a PZS, 3x 2640 m</t>
  </si>
  <si>
    <t>75IA11</t>
  </si>
  <si>
    <t>OPTOTRUBKOVÁ SPOJKA PRŮMĚRU DO 40 MM</t>
  </si>
  <si>
    <t>výkaz výměr: 3 trubky x 4 spojky</t>
  </si>
  <si>
    <t>75IA51</t>
  </si>
  <si>
    <t>OPTOTRUBKOVÁ KONCOVKA PRŮMĚRU DO 40 MM</t>
  </si>
  <si>
    <t>výkaz výměr: 3 trubky x 4 koncovky, provizorní ukončení</t>
  </si>
  <si>
    <t>75IA5Y</t>
  </si>
  <si>
    <t>OPTOTRUBKOVÁ KONCOVKA - DEMONTÁŽ</t>
  </si>
  <si>
    <t>výkaz výměr: 3 trubky x 4 koncovky, demontáž provizoria</t>
  </si>
  <si>
    <t>75ID21</t>
  </si>
  <si>
    <t>PLASTOVÁ ZEMNÍ KOMORA PRO ULOŽENÍ SPOJKY</t>
  </si>
  <si>
    <t>výkaz výměr: 2 komory u mostů, viz TZ</t>
  </si>
  <si>
    <t>75ID31</t>
  </si>
  <si>
    <t>PLASTOVÁ ZEMNÍ KOMORA TĚSNENÍ PRO HDPE TRUBKU DO 40 MM</t>
  </si>
  <si>
    <t>75II11</t>
  </si>
  <si>
    <t>SPOJKA PRO CELOPLASTOVÉ KABELY BEZ PANCÍŘE DO 100 ŽIL</t>
  </si>
  <si>
    <t>výkaz výměr: na obou koncích kabelů v provizorním i definitivním stavu</t>
  </si>
  <si>
    <t>75IJ12</t>
  </si>
  <si>
    <t>MĚŘENÍ JEDNOSMĚRNÉ NA SDĚLOVACÍM KABELU</t>
  </si>
  <si>
    <t>75IJ15</t>
  </si>
  <si>
    <t>MĚŘENÍ A VYROVNÁNÍ KAPACITNÍCH NEROVNOVÁH NA MÍSTNÍM SDĚLOVACÍM KABELU, KABEL DO 4 KM DÉLKY, 1 ČTYŘKA</t>
  </si>
  <si>
    <t>89952</t>
  </si>
  <si>
    <t>OBETONOVÁNÍ POTRUBÍ Z PROSTÉHO BETONU</t>
  </si>
  <si>
    <t>popis položky: obnova obetonování prostoru mezi žlabem na mostě a vstupem pod zem, viz TZ</t>
  </si>
  <si>
    <t xml:space="preserve">  SO 30-02</t>
  </si>
  <si>
    <t>Přeložky SŽ CTD</t>
  </si>
  <si>
    <t>SO 30-02</t>
  </si>
  <si>
    <t>702322</t>
  </si>
  <si>
    <t>ZAKRYTÍ KABELŮ BETONOVOU DESKOU ŠÍŘKY PŘES 20 DO 40 CM</t>
  </si>
  <si>
    <t>75I712</t>
  </si>
  <si>
    <t>KABEL KLASICKÝ DÁLKOVÝ DVOUPLÁŠŤOVÝ DO 19 ČTYŘEK</t>
  </si>
  <si>
    <t>výkaz výměr : 50m x 17 čtyřek</t>
  </si>
  <si>
    <t>75I71X</t>
  </si>
  <si>
    <t>KABEL KLASICKÝ DÁLKOVÝ DVOUPLÁŠŤOVÝ - MONTÁŽ</t>
  </si>
  <si>
    <t>výkaz výměr : 50m x2 (provizorní a definitivní)</t>
  </si>
  <si>
    <t>75I71Y</t>
  </si>
  <si>
    <t>KABEL KLASICKÝ DÁLKOVÝ DVOUPLÁŠŤOVÝ - DEMONTÁŽ</t>
  </si>
  <si>
    <t>75II31</t>
  </si>
  <si>
    <t>SPOJKA DÁLKOVÉHO KABELU DO 100 ŽIL</t>
  </si>
  <si>
    <t>výkaz výměr: 4 ks pro provizorium, v definitivním už se přerušovat nebude</t>
  </si>
  <si>
    <t>75IJ21</t>
  </si>
  <si>
    <t>MĚŘENÍ ZKRÁCENÉ ZÁVĚREČNÉ DÁLKOVÉHO KABELU V OBOU SMĚRECH ZA PROVOZU</t>
  </si>
  <si>
    <t>ČTYŘKA</t>
  </si>
  <si>
    <t>výkaz výměr: 17 čtyřek</t>
  </si>
  <si>
    <t>75IJ23</t>
  </si>
  <si>
    <t>MĚŘENÍ ZÁVĚREČNÉ DÁLKOVÝCH KABELŮ V OBOU SMĚRECH V PLNÉM ROZSAHU BEZ PROVOZU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</si>
  <si>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</si>
  <si>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</si>
  <si>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</si>
  <si>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</si>
  <si>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</si>
  <si>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</si>
  <si>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</si>
  <si>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</si>
  <si>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</si>
  <si>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</si>
  <si>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</si>
  <si>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</si>
  <si>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</si>
  <si>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</si>
  <si>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</si>
  <si>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</si>
  <si>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</si>
  <si>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 
Měrnou jednotkou je KOMPLET=KPL, kterou je soubor všech objektů stavby, předání 3 x digitální forma CD."</t>
  </si>
  <si>
    <t>VSEOB004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</si>
  <si>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</si>
  <si>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
Položka zahrnuje  všechny nezbytné práce, náklady a zařízení  včetně  všech doprav a pomocného materiálu nutných  pro uskutečnění dané činnosti.   
Měrnou jednotkou je KOMPLET=KPL, kterou je soubor všech objektů stavby, které posouzení vyžadují, předání 3x tištěná + 3x digitální forma CD."</t>
  </si>
  <si>
    <t>VSEOB005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</si>
  <si>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</si>
  <si>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</si>
  <si>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VSEOB006</t>
  </si>
  <si>
    <t>NÁJMY HRAZENÉ ZHOTOVITELEM</t>
  </si>
  <si>
    <t>Pronájmy pozemků pro účely stavby v období dle harmonogramu stavby</t>
  </si>
  <si>
    <t>Pronájmy pozemků pro účely stavby v období dle harmonogramu stavby - včetně všech příslušných poplatků vyplývajících z užívání pozemků.</t>
  </si>
  <si>
    <t>VSEOB007</t>
  </si>
  <si>
    <t>Exkurze</t>
  </si>
  <si>
    <t>[bez vazby na CS]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</si>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</sst>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0+C10+C13+C16+C19</f>
      </c>
    </row>
    <row r="7" spans="2:3" ht="12.75" customHeight="1">
      <c r="B7" s="8" t="s">
        <v>7</v>
      </c>
      <c s="10">
        <f>0+E10+E13+E16+E19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'SO 10-01'!K8+'SO 10-01'!M8</f>
      </c>
      <c s="14">
        <f>C11*0.21</f>
      </c>
      <c s="14">
        <f>C11+D11</f>
      </c>
      <c s="13">
        <f>'SO 10-01'!T7</f>
      </c>
    </row>
    <row r="12" spans="1:6" ht="12.75">
      <c r="A12" s="11" t="s">
        <v>211</v>
      </c>
      <c s="12" t="s">
        <v>212</v>
      </c>
      <c s="14">
        <f>'SO 10-01.1'!K8+'SO 10-01.1'!M8</f>
      </c>
      <c s="14">
        <f>C12*0.21</f>
      </c>
      <c s="14">
        <f>C12+D12</f>
      </c>
      <c s="13">
        <f>'SO 10-01.1'!T7</f>
      </c>
    </row>
    <row r="13" spans="1:6" ht="12.75">
      <c r="A13" s="11" t="s">
        <v>221</v>
      </c>
      <c s="12" t="s">
        <v>222</v>
      </c>
      <c s="14">
        <f>0+C14+C15</f>
      </c>
      <c s="14">
        <f>C13*0.21</f>
      </c>
      <c s="14">
        <f>0+E14+E15</f>
      </c>
      <c s="13">
        <f>0+F14+F15</f>
      </c>
    </row>
    <row r="14" spans="1:6" ht="12.75">
      <c r="A14" s="11" t="s">
        <v>223</v>
      </c>
      <c s="12" t="s">
        <v>224</v>
      </c>
      <c s="14">
        <f>'SO 20-01'!K8+'SO 20-01'!M8</f>
      </c>
      <c s="14">
        <f>C14*0.21</f>
      </c>
      <c s="14">
        <f>C14+D14</f>
      </c>
      <c s="13">
        <f>'SO 20-01'!T7</f>
      </c>
    </row>
    <row r="15" spans="1:6" ht="12.75">
      <c r="A15" s="11" t="s">
        <v>426</v>
      </c>
      <c s="12" t="s">
        <v>427</v>
      </c>
      <c s="14">
        <f>'SO 20-02'!K8+'SO 20-02'!M8</f>
      </c>
      <c s="14">
        <f>C15*0.21</f>
      </c>
      <c s="14">
        <f>C15+D15</f>
      </c>
      <c s="13">
        <f>'SO 20-02'!T7</f>
      </c>
    </row>
    <row r="16" spans="1:6" ht="12.75">
      <c r="A16" s="11" t="s">
        <v>518</v>
      </c>
      <c s="12" t="s">
        <v>519</v>
      </c>
      <c s="14">
        <f>0+C17+C18</f>
      </c>
      <c s="14">
        <f>C16*0.21</f>
      </c>
      <c s="14">
        <f>0+E17+E18</f>
      </c>
      <c s="13">
        <f>0+F17+F18</f>
      </c>
    </row>
    <row r="17" spans="1:6" ht="12.75">
      <c r="A17" s="11" t="s">
        <v>520</v>
      </c>
      <c s="12" t="s">
        <v>521</v>
      </c>
      <c s="14">
        <f>'SO 30-01'!K8+'SO 30-01'!M8</f>
      </c>
      <c s="14">
        <f>C17*0.21</f>
      </c>
      <c s="14">
        <f>C17+D17</f>
      </c>
      <c s="13">
        <f>'SO 30-01'!T7</f>
      </c>
    </row>
    <row r="18" spans="1:6" ht="12.75">
      <c r="A18" s="11" t="s">
        <v>612</v>
      </c>
      <c s="12" t="s">
        <v>613</v>
      </c>
      <c s="14">
        <f>'SO 30-02'!K8+'SO 30-02'!M8</f>
      </c>
      <c s="14">
        <f>C18*0.21</f>
      </c>
      <c s="14">
        <f>C18+D18</f>
      </c>
      <c s="13">
        <f>'SO 30-02'!T7</f>
      </c>
    </row>
    <row r="19" spans="1:6" ht="12.75">
      <c r="A19" s="11" t="s">
        <v>634</v>
      </c>
      <c s="12" t="s">
        <v>635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636</v>
      </c>
      <c s="12" t="s">
        <v>637</v>
      </c>
      <c s="14">
        <f>'SO 98-98'!K8+'SO 98-98'!M8</f>
      </c>
      <c s="14">
        <f>C20*0.21</f>
      </c>
      <c s="14">
        <f>C20+D20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COUNTIFS(L8:L131,"=0",A8:A131,"P")+COUNTIFS(L8:L131,"",A8:A131,"P")+SUM(Q8:Q131)</f>
      </c>
    </row>
    <row r="8" spans="1:13" ht="12.75">
      <c r="A8" t="s">
        <v>43</v>
      </c>
      <c r="C8" s="28" t="s">
        <v>44</v>
      </c>
      <c r="E8" s="30" t="s">
        <v>15</v>
      </c>
      <c r="J8" s="29">
        <f>0+J9+J30+J47+J60+J105+J110</f>
      </c>
      <c s="29">
        <f>0+K9+K30+K47+K60+K105+K110</f>
      </c>
      <c s="29">
        <f>0+L9+L30+L47+L60+L105+L110</f>
      </c>
      <c s="29">
        <f>0+M9+M30+M47+M60+M105+M110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48</v>
      </c>
      <c s="34" t="s">
        <v>49</v>
      </c>
      <c s="34" t="s">
        <v>50</v>
      </c>
      <c s="35" t="s">
        <v>51</v>
      </c>
      <c s="6" t="s">
        <v>52</v>
      </c>
      <c s="36" t="s">
        <v>53</v>
      </c>
      <c s="37">
        <v>358.296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25.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65.75">
      <c r="A13" t="s">
        <v>59</v>
      </c>
      <c r="E13" s="39" t="s">
        <v>60</v>
      </c>
    </row>
    <row r="14" spans="1:16" ht="25.5">
      <c r="A14" t="s">
        <v>48</v>
      </c>
      <c s="34" t="s">
        <v>26</v>
      </c>
      <c s="34" t="s">
        <v>61</v>
      </c>
      <c s="35" t="s">
        <v>62</v>
      </c>
      <c s="6" t="s">
        <v>63</v>
      </c>
      <c s="36" t="s">
        <v>53</v>
      </c>
      <c s="37">
        <v>69.111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25.5">
      <c r="A15" s="35" t="s">
        <v>55</v>
      </c>
      <c r="E15" s="39" t="s">
        <v>64</v>
      </c>
    </row>
    <row r="16" spans="1:5" ht="12.75">
      <c r="A16" s="35" t="s">
        <v>57</v>
      </c>
      <c r="E16" s="40" t="s">
        <v>65</v>
      </c>
    </row>
    <row r="17" spans="1:5" ht="165.75">
      <c r="A17" t="s">
        <v>59</v>
      </c>
      <c r="E17" s="39" t="s">
        <v>60</v>
      </c>
    </row>
    <row r="18" spans="1:16" ht="25.5">
      <c r="A18" t="s">
        <v>48</v>
      </c>
      <c s="34" t="s">
        <v>25</v>
      </c>
      <c s="34" t="s">
        <v>66</v>
      </c>
      <c s="35" t="s">
        <v>67</v>
      </c>
      <c s="6" t="s">
        <v>68</v>
      </c>
      <c s="36" t="s">
        <v>53</v>
      </c>
      <c s="37">
        <v>5.405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69</v>
      </c>
    </row>
    <row r="20" spans="1:5" ht="12.75">
      <c r="A20" s="35" t="s">
        <v>57</v>
      </c>
      <c r="E20" s="40" t="s">
        <v>70</v>
      </c>
    </row>
    <row r="21" spans="1:5" ht="165.75">
      <c r="A21" t="s">
        <v>59</v>
      </c>
      <c r="E21" s="39" t="s">
        <v>60</v>
      </c>
    </row>
    <row r="22" spans="1:16" ht="25.5">
      <c r="A22" t="s">
        <v>48</v>
      </c>
      <c s="34" t="s">
        <v>71</v>
      </c>
      <c s="34" t="s">
        <v>72</v>
      </c>
      <c s="35" t="s">
        <v>73</v>
      </c>
      <c s="6" t="s">
        <v>74</v>
      </c>
      <c s="36" t="s">
        <v>53</v>
      </c>
      <c s="37">
        <v>0.24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25.5">
      <c r="A23" s="35" t="s">
        <v>55</v>
      </c>
      <c r="E23" s="39" t="s">
        <v>75</v>
      </c>
    </row>
    <row r="24" spans="1:5" ht="12.75">
      <c r="A24" s="35" t="s">
        <v>57</v>
      </c>
      <c r="E24" s="40" t="s">
        <v>76</v>
      </c>
    </row>
    <row r="25" spans="1:5" ht="165.75">
      <c r="A25" t="s">
        <v>59</v>
      </c>
      <c r="E25" s="39" t="s">
        <v>60</v>
      </c>
    </row>
    <row r="26" spans="1:16" ht="12.75">
      <c r="A26" t="s">
        <v>48</v>
      </c>
      <c s="34" t="s">
        <v>77</v>
      </c>
      <c s="34" t="s">
        <v>78</v>
      </c>
      <c s="35" t="s">
        <v>79</v>
      </c>
      <c s="6" t="s">
        <v>80</v>
      </c>
      <c s="36" t="s">
        <v>81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82</v>
      </c>
      <c>
        <f>(M26*21)/100</f>
      </c>
      <c t="s">
        <v>26</v>
      </c>
    </row>
    <row r="27" spans="1:5" ht="12.75">
      <c r="A27" s="35" t="s">
        <v>55</v>
      </c>
      <c r="E27" s="39" t="s">
        <v>80</v>
      </c>
    </row>
    <row r="28" spans="1:5" ht="12.75">
      <c r="A28" s="35" t="s">
        <v>57</v>
      </c>
      <c r="E28" s="40" t="s">
        <v>79</v>
      </c>
    </row>
    <row r="29" spans="1:5" ht="12.75">
      <c r="A29" t="s">
        <v>59</v>
      </c>
      <c r="E29" s="39" t="s">
        <v>83</v>
      </c>
    </row>
    <row r="30" spans="1:13" ht="12.75">
      <c r="A30" t="s">
        <v>45</v>
      </c>
      <c r="C30" s="31" t="s">
        <v>49</v>
      </c>
      <c r="E30" s="33" t="s">
        <v>84</v>
      </c>
      <c r="J30" s="32">
        <f>0</f>
      </c>
      <c s="32">
        <f>0</f>
      </c>
      <c s="32">
        <f>0+L31+L35+L39+L43</f>
      </c>
      <c s="32">
        <f>0+M31+M35+M39+M43</f>
      </c>
    </row>
    <row r="31" spans="1:16" ht="25.5">
      <c r="A31" t="s">
        <v>48</v>
      </c>
      <c s="34" t="s">
        <v>85</v>
      </c>
      <c s="34" t="s">
        <v>86</v>
      </c>
      <c s="35" t="s">
        <v>79</v>
      </c>
      <c s="6" t="s">
        <v>87</v>
      </c>
      <c s="36" t="s">
        <v>88</v>
      </c>
      <c s="37">
        <v>2.457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26</v>
      </c>
    </row>
    <row r="32" spans="1:5" ht="25.5">
      <c r="A32" s="35" t="s">
        <v>55</v>
      </c>
      <c r="E32" s="39" t="s">
        <v>87</v>
      </c>
    </row>
    <row r="33" spans="1:5" ht="12.75">
      <c r="A33" s="35" t="s">
        <v>57</v>
      </c>
      <c r="E33" s="40" t="s">
        <v>89</v>
      </c>
    </row>
    <row r="34" spans="1:5" ht="63.75">
      <c r="A34" t="s">
        <v>59</v>
      </c>
      <c r="E34" s="39" t="s">
        <v>90</v>
      </c>
    </row>
    <row r="35" spans="1:16" ht="12.75">
      <c r="A35" t="s">
        <v>48</v>
      </c>
      <c s="34" t="s">
        <v>91</v>
      </c>
      <c s="34" t="s">
        <v>92</v>
      </c>
      <c s="35" t="s">
        <v>79</v>
      </c>
      <c s="6" t="s">
        <v>93</v>
      </c>
      <c s="36" t="s">
        <v>88</v>
      </c>
      <c s="37">
        <v>133.548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82</v>
      </c>
      <c>
        <f>(M35*21)/100</f>
      </c>
      <c t="s">
        <v>26</v>
      </c>
    </row>
    <row r="36" spans="1:5" ht="12.75">
      <c r="A36" s="35" t="s">
        <v>55</v>
      </c>
      <c r="E36" s="39" t="s">
        <v>93</v>
      </c>
    </row>
    <row r="37" spans="1:5" ht="38.25">
      <c r="A37" s="35" t="s">
        <v>57</v>
      </c>
      <c r="E37" s="40" t="s">
        <v>94</v>
      </c>
    </row>
    <row r="38" spans="1:5" ht="369.75">
      <c r="A38" t="s">
        <v>59</v>
      </c>
      <c r="E38" s="39" t="s">
        <v>95</v>
      </c>
    </row>
    <row r="39" spans="1:16" ht="12.75">
      <c r="A39" t="s">
        <v>48</v>
      </c>
      <c s="34" t="s">
        <v>96</v>
      </c>
      <c s="34" t="s">
        <v>97</v>
      </c>
      <c s="35" t="s">
        <v>79</v>
      </c>
      <c s="6" t="s">
        <v>98</v>
      </c>
      <c s="36" t="s">
        <v>88</v>
      </c>
      <c s="37">
        <v>36.374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82</v>
      </c>
      <c>
        <f>(M39*21)/100</f>
      </c>
      <c t="s">
        <v>26</v>
      </c>
    </row>
    <row r="40" spans="1:5" ht="12.75">
      <c r="A40" s="35" t="s">
        <v>55</v>
      </c>
      <c r="E40" s="39" t="s">
        <v>98</v>
      </c>
    </row>
    <row r="41" spans="1:5" ht="12.75">
      <c r="A41" s="35" t="s">
        <v>57</v>
      </c>
      <c r="E41" s="40" t="s">
        <v>99</v>
      </c>
    </row>
    <row r="42" spans="1:5" ht="344.25">
      <c r="A42" t="s">
        <v>59</v>
      </c>
      <c r="E42" s="39" t="s">
        <v>100</v>
      </c>
    </row>
    <row r="43" spans="1:16" ht="12.75">
      <c r="A43" t="s">
        <v>48</v>
      </c>
      <c s="34" t="s">
        <v>101</v>
      </c>
      <c s="34" t="s">
        <v>102</v>
      </c>
      <c s="35" t="s">
        <v>79</v>
      </c>
      <c s="6" t="s">
        <v>103</v>
      </c>
      <c s="36" t="s">
        <v>88</v>
      </c>
      <c s="37">
        <v>9.72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82</v>
      </c>
      <c>
        <f>(M43*21)/100</f>
      </c>
      <c t="s">
        <v>26</v>
      </c>
    </row>
    <row r="44" spans="1:5" ht="12.75">
      <c r="A44" s="35" t="s">
        <v>55</v>
      </c>
      <c r="E44" s="39" t="s">
        <v>103</v>
      </c>
    </row>
    <row r="45" spans="1:5" ht="38.25">
      <c r="A45" s="35" t="s">
        <v>57</v>
      </c>
      <c r="E45" s="40" t="s">
        <v>104</v>
      </c>
    </row>
    <row r="46" spans="1:5" ht="229.5">
      <c r="A46" t="s">
        <v>59</v>
      </c>
      <c r="E46" s="39" t="s">
        <v>105</v>
      </c>
    </row>
    <row r="47" spans="1:13" ht="12.75">
      <c r="A47" t="s">
        <v>45</v>
      </c>
      <c r="C47" s="31" t="s">
        <v>26</v>
      </c>
      <c r="E47" s="33" t="s">
        <v>106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48</v>
      </c>
      <c s="34" t="s">
        <v>107</v>
      </c>
      <c s="34" t="s">
        <v>108</v>
      </c>
      <c s="35" t="s">
        <v>79</v>
      </c>
      <c s="6" t="s">
        <v>109</v>
      </c>
      <c s="36" t="s">
        <v>110</v>
      </c>
      <c s="37">
        <v>13.2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26</v>
      </c>
    </row>
    <row r="49" spans="1:5" ht="12.75">
      <c r="A49" s="35" t="s">
        <v>55</v>
      </c>
      <c r="E49" s="39" t="s">
        <v>109</v>
      </c>
    </row>
    <row r="50" spans="1:5" ht="38.25">
      <c r="A50" s="35" t="s">
        <v>57</v>
      </c>
      <c r="E50" s="40" t="s">
        <v>111</v>
      </c>
    </row>
    <row r="51" spans="1:5" ht="165.75">
      <c r="A51" t="s">
        <v>59</v>
      </c>
      <c r="E51" s="39" t="s">
        <v>112</v>
      </c>
    </row>
    <row r="52" spans="1:16" ht="12.75">
      <c r="A52" t="s">
        <v>48</v>
      </c>
      <c s="34" t="s">
        <v>113</v>
      </c>
      <c s="34" t="s">
        <v>114</v>
      </c>
      <c s="35" t="s">
        <v>79</v>
      </c>
      <c s="6" t="s">
        <v>115</v>
      </c>
      <c s="36" t="s">
        <v>116</v>
      </c>
      <c s="37">
        <v>64.308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82</v>
      </c>
      <c>
        <f>(M52*21)/100</f>
      </c>
      <c t="s">
        <v>26</v>
      </c>
    </row>
    <row r="53" spans="1:5" ht="12.75">
      <c r="A53" s="35" t="s">
        <v>55</v>
      </c>
      <c r="E53" s="39" t="s">
        <v>115</v>
      </c>
    </row>
    <row r="54" spans="1:5" ht="38.25">
      <c r="A54" s="35" t="s">
        <v>57</v>
      </c>
      <c r="E54" s="40" t="s">
        <v>117</v>
      </c>
    </row>
    <row r="55" spans="1:5" ht="102">
      <c r="A55" t="s">
        <v>59</v>
      </c>
      <c r="E55" s="39" t="s">
        <v>118</v>
      </c>
    </row>
    <row r="56" spans="1:16" ht="12.75">
      <c r="A56" t="s">
        <v>48</v>
      </c>
      <c s="34" t="s">
        <v>119</v>
      </c>
      <c s="34" t="s">
        <v>120</v>
      </c>
      <c s="35" t="s">
        <v>79</v>
      </c>
      <c s="6" t="s">
        <v>121</v>
      </c>
      <c s="36" t="s">
        <v>116</v>
      </c>
      <c s="37">
        <v>83.004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82</v>
      </c>
      <c>
        <f>(M56*21)/100</f>
      </c>
      <c t="s">
        <v>26</v>
      </c>
    </row>
    <row r="57" spans="1:5" ht="12.75">
      <c r="A57" s="35" t="s">
        <v>55</v>
      </c>
      <c r="E57" s="39" t="s">
        <v>121</v>
      </c>
    </row>
    <row r="58" spans="1:5" ht="12.75">
      <c r="A58" s="35" t="s">
        <v>57</v>
      </c>
      <c r="E58" s="40" t="s">
        <v>122</v>
      </c>
    </row>
    <row r="59" spans="1:5" ht="102">
      <c r="A59" t="s">
        <v>59</v>
      </c>
      <c r="E59" s="39" t="s">
        <v>118</v>
      </c>
    </row>
    <row r="60" spans="1:13" ht="12.75">
      <c r="A60" t="s">
        <v>45</v>
      </c>
      <c r="C60" s="31" t="s">
        <v>77</v>
      </c>
      <c r="E60" s="33" t="s">
        <v>123</v>
      </c>
      <c r="J60" s="32">
        <f>0</f>
      </c>
      <c s="32">
        <f>0</f>
      </c>
      <c s="32">
        <f>0+L61+L65+L69+L73+L77+L81+L85+L89+L93+L97+L101</f>
      </c>
      <c s="32">
        <f>0+M61+M65+M69+M73+M77+M81+M85+M89+M93+M97+M101</f>
      </c>
    </row>
    <row r="61" spans="1:16" ht="25.5">
      <c r="A61" t="s">
        <v>48</v>
      </c>
      <c s="34" t="s">
        <v>124</v>
      </c>
      <c s="34" t="s">
        <v>125</v>
      </c>
      <c s="35" t="s">
        <v>79</v>
      </c>
      <c s="6" t="s">
        <v>126</v>
      </c>
      <c s="36" t="s">
        <v>88</v>
      </c>
      <c s="37">
        <v>74.808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82</v>
      </c>
      <c>
        <f>(M61*21)/100</f>
      </c>
      <c t="s">
        <v>26</v>
      </c>
    </row>
    <row r="62" spans="1:5" ht="25.5">
      <c r="A62" s="35" t="s">
        <v>55</v>
      </c>
      <c r="E62" s="39" t="s">
        <v>126</v>
      </c>
    </row>
    <row r="63" spans="1:5" ht="38.25">
      <c r="A63" s="35" t="s">
        <v>57</v>
      </c>
      <c r="E63" s="40" t="s">
        <v>127</v>
      </c>
    </row>
    <row r="64" spans="1:5" ht="280.5">
      <c r="A64" t="s">
        <v>59</v>
      </c>
      <c r="E64" s="39" t="s">
        <v>128</v>
      </c>
    </row>
    <row r="65" spans="1:16" ht="12.75">
      <c r="A65" t="s">
        <v>48</v>
      </c>
      <c s="34" t="s">
        <v>129</v>
      </c>
      <c s="34" t="s">
        <v>130</v>
      </c>
      <c s="35" t="s">
        <v>79</v>
      </c>
      <c s="6" t="s">
        <v>131</v>
      </c>
      <c s="36" t="s">
        <v>88</v>
      </c>
      <c s="37">
        <v>77.087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82</v>
      </c>
      <c>
        <f>(M65*21)/100</f>
      </c>
      <c t="s">
        <v>26</v>
      </c>
    </row>
    <row r="66" spans="1:5" ht="12.75">
      <c r="A66" s="35" t="s">
        <v>55</v>
      </c>
      <c r="E66" s="39" t="s">
        <v>131</v>
      </c>
    </row>
    <row r="67" spans="1:5" ht="12.75">
      <c r="A67" s="35" t="s">
        <v>57</v>
      </c>
      <c r="E67" s="40" t="s">
        <v>132</v>
      </c>
    </row>
    <row r="68" spans="1:5" ht="89.25">
      <c r="A68" t="s">
        <v>59</v>
      </c>
      <c r="E68" s="39" t="s">
        <v>133</v>
      </c>
    </row>
    <row r="69" spans="1:16" ht="12.75">
      <c r="A69" t="s">
        <v>48</v>
      </c>
      <c s="34" t="s">
        <v>134</v>
      </c>
      <c s="34" t="s">
        <v>135</v>
      </c>
      <c s="35" t="s">
        <v>79</v>
      </c>
      <c s="6" t="s">
        <v>136</v>
      </c>
      <c s="36" t="s">
        <v>88</v>
      </c>
      <c s="37">
        <v>139.863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82</v>
      </c>
      <c>
        <f>(M69*21)/100</f>
      </c>
      <c t="s">
        <v>26</v>
      </c>
    </row>
    <row r="70" spans="1:5" ht="12.75">
      <c r="A70" s="35" t="s">
        <v>55</v>
      </c>
      <c r="E70" s="39" t="s">
        <v>136</v>
      </c>
    </row>
    <row r="71" spans="1:5" ht="12.75">
      <c r="A71" s="35" t="s">
        <v>57</v>
      </c>
      <c r="E71" s="40" t="s">
        <v>137</v>
      </c>
    </row>
    <row r="72" spans="1:5" ht="89.25">
      <c r="A72" t="s">
        <v>59</v>
      </c>
      <c r="E72" s="39" t="s">
        <v>133</v>
      </c>
    </row>
    <row r="73" spans="1:16" ht="12.75">
      <c r="A73" t="s">
        <v>48</v>
      </c>
      <c s="34" t="s">
        <v>138</v>
      </c>
      <c s="34" t="s">
        <v>139</v>
      </c>
      <c s="35" t="s">
        <v>79</v>
      </c>
      <c s="6" t="s">
        <v>140</v>
      </c>
      <c s="36" t="s">
        <v>110</v>
      </c>
      <c s="37">
        <v>5.27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26</v>
      </c>
    </row>
    <row r="74" spans="1:5" ht="12.75">
      <c r="A74" s="35" t="s">
        <v>55</v>
      </c>
      <c r="E74" s="39" t="s">
        <v>140</v>
      </c>
    </row>
    <row r="75" spans="1:5" ht="12.75">
      <c r="A75" s="35" t="s">
        <v>57</v>
      </c>
      <c r="E75" s="40" t="s">
        <v>141</v>
      </c>
    </row>
    <row r="76" spans="1:5" ht="306">
      <c r="A76" t="s">
        <v>59</v>
      </c>
      <c r="E76" s="39" t="s">
        <v>142</v>
      </c>
    </row>
    <row r="77" spans="1:16" ht="25.5">
      <c r="A77" t="s">
        <v>48</v>
      </c>
      <c s="34" t="s">
        <v>143</v>
      </c>
      <c s="34" t="s">
        <v>144</v>
      </c>
      <c s="35" t="s">
        <v>79</v>
      </c>
      <c s="6" t="s">
        <v>145</v>
      </c>
      <c s="36" t="s">
        <v>110</v>
      </c>
      <c s="37">
        <v>49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82</v>
      </c>
      <c>
        <f>(M77*21)/100</f>
      </c>
      <c t="s">
        <v>26</v>
      </c>
    </row>
    <row r="78" spans="1:5" ht="25.5">
      <c r="A78" s="35" t="s">
        <v>55</v>
      </c>
      <c r="E78" s="39" t="s">
        <v>145</v>
      </c>
    </row>
    <row r="79" spans="1:5" ht="38.25">
      <c r="A79" s="35" t="s">
        <v>57</v>
      </c>
      <c r="E79" s="40" t="s">
        <v>146</v>
      </c>
    </row>
    <row r="80" spans="1:5" ht="306">
      <c r="A80" t="s">
        <v>59</v>
      </c>
      <c r="E80" s="39" t="s">
        <v>142</v>
      </c>
    </row>
    <row r="81" spans="1:16" ht="25.5">
      <c r="A81" t="s">
        <v>48</v>
      </c>
      <c s="34" t="s">
        <v>147</v>
      </c>
      <c s="34" t="s">
        <v>148</v>
      </c>
      <c s="35" t="s">
        <v>79</v>
      </c>
      <c s="6" t="s">
        <v>149</v>
      </c>
      <c s="36" t="s">
        <v>110</v>
      </c>
      <c s="37">
        <v>835.205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25.5">
      <c r="A82" s="35" t="s">
        <v>55</v>
      </c>
      <c r="E82" s="39" t="s">
        <v>149</v>
      </c>
    </row>
    <row r="83" spans="1:5" ht="12.75">
      <c r="A83" s="35" t="s">
        <v>57</v>
      </c>
      <c r="E83" s="40" t="s">
        <v>150</v>
      </c>
    </row>
    <row r="84" spans="1:5" ht="114.75">
      <c r="A84" t="s">
        <v>59</v>
      </c>
      <c r="E84" s="39" t="s">
        <v>151</v>
      </c>
    </row>
    <row r="85" spans="1:16" ht="25.5">
      <c r="A85" t="s">
        <v>48</v>
      </c>
      <c s="34" t="s">
        <v>152</v>
      </c>
      <c s="34" t="s">
        <v>153</v>
      </c>
      <c s="35" t="s">
        <v>79</v>
      </c>
      <c s="6" t="s">
        <v>154</v>
      </c>
      <c s="36" t="s">
        <v>110</v>
      </c>
      <c s="37">
        <v>122.8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26</v>
      </c>
    </row>
    <row r="86" spans="1:5" ht="25.5">
      <c r="A86" s="35" t="s">
        <v>55</v>
      </c>
      <c r="E86" s="39" t="s">
        <v>154</v>
      </c>
    </row>
    <row r="87" spans="1:5" ht="12.75">
      <c r="A87" s="35" t="s">
        <v>57</v>
      </c>
      <c r="E87" s="40" t="s">
        <v>155</v>
      </c>
    </row>
    <row r="88" spans="1:5" ht="114.75">
      <c r="A88" t="s">
        <v>59</v>
      </c>
      <c r="E88" s="39" t="s">
        <v>151</v>
      </c>
    </row>
    <row r="89" spans="1:16" ht="12.75">
      <c r="A89" t="s">
        <v>48</v>
      </c>
      <c s="34" t="s">
        <v>156</v>
      </c>
      <c s="34" t="s">
        <v>157</v>
      </c>
      <c s="35" t="s">
        <v>79</v>
      </c>
      <c s="6" t="s">
        <v>158</v>
      </c>
      <c s="36" t="s">
        <v>110</v>
      </c>
      <c s="37">
        <v>150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82</v>
      </c>
      <c>
        <f>(M89*21)/100</f>
      </c>
      <c t="s">
        <v>26</v>
      </c>
    </row>
    <row r="90" spans="1:5" ht="12.75">
      <c r="A90" s="35" t="s">
        <v>55</v>
      </c>
      <c r="E90" s="39" t="s">
        <v>158</v>
      </c>
    </row>
    <row r="91" spans="1:5" ht="12.75">
      <c r="A91" s="35" t="s">
        <v>57</v>
      </c>
      <c r="E91" s="40" t="s">
        <v>159</v>
      </c>
    </row>
    <row r="92" spans="1:5" ht="153">
      <c r="A92" t="s">
        <v>59</v>
      </c>
      <c r="E92" s="39" t="s">
        <v>160</v>
      </c>
    </row>
    <row r="93" spans="1:16" ht="12.75">
      <c r="A93" t="s">
        <v>48</v>
      </c>
      <c s="34" t="s">
        <v>161</v>
      </c>
      <c s="34" t="s">
        <v>162</v>
      </c>
      <c s="35" t="s">
        <v>79</v>
      </c>
      <c s="6" t="s">
        <v>163</v>
      </c>
      <c s="36" t="s">
        <v>164</v>
      </c>
      <c s="37">
        <v>8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82</v>
      </c>
      <c>
        <f>(M93*21)/100</f>
      </c>
      <c t="s">
        <v>26</v>
      </c>
    </row>
    <row r="94" spans="1:5" ht="12.75">
      <c r="A94" s="35" t="s">
        <v>55</v>
      </c>
      <c r="E94" s="39" t="s">
        <v>163</v>
      </c>
    </row>
    <row r="95" spans="1:5" ht="12.75">
      <c r="A95" s="35" t="s">
        <v>57</v>
      </c>
      <c r="E95" s="40" t="s">
        <v>165</v>
      </c>
    </row>
    <row r="96" spans="1:5" ht="255">
      <c r="A96" t="s">
        <v>59</v>
      </c>
      <c r="E96" s="39" t="s">
        <v>166</v>
      </c>
    </row>
    <row r="97" spans="1:16" ht="25.5">
      <c r="A97" t="s">
        <v>48</v>
      </c>
      <c s="34" t="s">
        <v>167</v>
      </c>
      <c s="34" t="s">
        <v>168</v>
      </c>
      <c s="35" t="s">
        <v>79</v>
      </c>
      <c s="6" t="s">
        <v>169</v>
      </c>
      <c s="36" t="s">
        <v>110</v>
      </c>
      <c s="37">
        <v>822.725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82</v>
      </c>
      <c>
        <f>(M97*21)/100</f>
      </c>
      <c t="s">
        <v>26</v>
      </c>
    </row>
    <row r="98" spans="1:5" ht="25.5">
      <c r="A98" s="35" t="s">
        <v>55</v>
      </c>
      <c r="E98" s="39" t="s">
        <v>169</v>
      </c>
    </row>
    <row r="99" spans="1:5" ht="12.75">
      <c r="A99" s="35" t="s">
        <v>57</v>
      </c>
      <c r="E99" s="40" t="s">
        <v>170</v>
      </c>
    </row>
    <row r="100" spans="1:5" ht="178.5">
      <c r="A100" t="s">
        <v>59</v>
      </c>
      <c r="E100" s="39" t="s">
        <v>171</v>
      </c>
    </row>
    <row r="101" spans="1:16" ht="12.75">
      <c r="A101" t="s">
        <v>48</v>
      </c>
      <c s="34" t="s">
        <v>172</v>
      </c>
      <c s="34" t="s">
        <v>173</v>
      </c>
      <c s="35" t="s">
        <v>79</v>
      </c>
      <c s="6" t="s">
        <v>174</v>
      </c>
      <c s="36" t="s">
        <v>88</v>
      </c>
      <c s="37">
        <v>2.457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82</v>
      </c>
      <c>
        <f>(M101*21)/100</f>
      </c>
      <c t="s">
        <v>26</v>
      </c>
    </row>
    <row r="102" spans="1:5" ht="12.75">
      <c r="A102" s="35" t="s">
        <v>55</v>
      </c>
      <c r="E102" s="39" t="s">
        <v>174</v>
      </c>
    </row>
    <row r="103" spans="1:5" ht="12.75">
      <c r="A103" s="35" t="s">
        <v>57</v>
      </c>
      <c r="E103" s="40" t="s">
        <v>89</v>
      </c>
    </row>
    <row r="104" spans="1:5" ht="140.25">
      <c r="A104" t="s">
        <v>59</v>
      </c>
      <c r="E104" s="39" t="s">
        <v>175</v>
      </c>
    </row>
    <row r="105" spans="1:13" ht="12.75">
      <c r="A105" t="s">
        <v>45</v>
      </c>
      <c r="C105" s="31" t="s">
        <v>96</v>
      </c>
      <c r="E105" s="33" t="s">
        <v>176</v>
      </c>
      <c r="J105" s="32">
        <f>0</f>
      </c>
      <c s="32">
        <f>0</f>
      </c>
      <c s="32">
        <f>0+L106</f>
      </c>
      <c s="32">
        <f>0+M106</f>
      </c>
    </row>
    <row r="106" spans="1:16" ht="12.75">
      <c r="A106" t="s">
        <v>48</v>
      </c>
      <c s="34" t="s">
        <v>177</v>
      </c>
      <c s="34" t="s">
        <v>178</v>
      </c>
      <c s="35" t="s">
        <v>79</v>
      </c>
      <c s="6" t="s">
        <v>179</v>
      </c>
      <c s="36" t="s">
        <v>164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82</v>
      </c>
      <c>
        <f>(M106*21)/100</f>
      </c>
      <c t="s">
        <v>26</v>
      </c>
    </row>
    <row r="107" spans="1:5" ht="12.75">
      <c r="A107" s="35" t="s">
        <v>55</v>
      </c>
      <c r="E107" s="39" t="s">
        <v>179</v>
      </c>
    </row>
    <row r="108" spans="1:5" ht="12.75">
      <c r="A108" s="35" t="s">
        <v>57</v>
      </c>
      <c r="E108" s="40" t="s">
        <v>79</v>
      </c>
    </row>
    <row r="109" spans="1:5" ht="89.25">
      <c r="A109" t="s">
        <v>59</v>
      </c>
      <c r="E109" s="39" t="s">
        <v>180</v>
      </c>
    </row>
    <row r="110" spans="1:13" ht="12.75">
      <c r="A110" t="s">
        <v>45</v>
      </c>
      <c r="C110" s="31" t="s">
        <v>101</v>
      </c>
      <c r="E110" s="33" t="s">
        <v>181</v>
      </c>
      <c r="J110" s="32">
        <f>0</f>
      </c>
      <c s="32">
        <f>0</f>
      </c>
      <c s="32">
        <f>0+L111+L115+L119+L123+L127+L131</f>
      </c>
      <c s="32">
        <f>0+M111+M115+M119+M123+M127+M131</f>
      </c>
    </row>
    <row r="111" spans="1:16" ht="12.75">
      <c r="A111" t="s">
        <v>48</v>
      </c>
      <c s="34" t="s">
        <v>182</v>
      </c>
      <c s="34" t="s">
        <v>183</v>
      </c>
      <c s="35" t="s">
        <v>79</v>
      </c>
      <c s="6" t="s">
        <v>184</v>
      </c>
      <c s="36" t="s">
        <v>164</v>
      </c>
      <c s="37">
        <v>18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82</v>
      </c>
      <c>
        <f>(M111*21)/100</f>
      </c>
      <c t="s">
        <v>26</v>
      </c>
    </row>
    <row r="112" spans="1:5" ht="12.75">
      <c r="A112" s="35" t="s">
        <v>55</v>
      </c>
      <c r="E112" s="39" t="s">
        <v>184</v>
      </c>
    </row>
    <row r="113" spans="1:5" ht="12.75">
      <c r="A113" s="35" t="s">
        <v>57</v>
      </c>
      <c r="E113" s="40" t="s">
        <v>79</v>
      </c>
    </row>
    <row r="114" spans="1:5" ht="165.75">
      <c r="A114" t="s">
        <v>59</v>
      </c>
      <c r="E114" s="39" t="s">
        <v>185</v>
      </c>
    </row>
    <row r="115" spans="1:16" ht="12.75">
      <c r="A115" t="s">
        <v>48</v>
      </c>
      <c s="34" t="s">
        <v>186</v>
      </c>
      <c s="34" t="s">
        <v>187</v>
      </c>
      <c s="35" t="s">
        <v>79</v>
      </c>
      <c s="6" t="s">
        <v>188</v>
      </c>
      <c s="36" t="s">
        <v>88</v>
      </c>
      <c s="37">
        <v>45.6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82</v>
      </c>
      <c>
        <f>(M115*21)/100</f>
      </c>
      <c t="s">
        <v>26</v>
      </c>
    </row>
    <row r="116" spans="1:5" ht="12.75">
      <c r="A116" s="35" t="s">
        <v>55</v>
      </c>
      <c r="E116" s="39" t="s">
        <v>188</v>
      </c>
    </row>
    <row r="117" spans="1:5" ht="12.75">
      <c r="A117" s="35" t="s">
        <v>57</v>
      </c>
      <c r="E117" s="40" t="s">
        <v>189</v>
      </c>
    </row>
    <row r="118" spans="1:5" ht="140.25">
      <c r="A118" t="s">
        <v>59</v>
      </c>
      <c r="E118" s="39" t="s">
        <v>190</v>
      </c>
    </row>
    <row r="119" spans="1:16" ht="12.75">
      <c r="A119" t="s">
        <v>48</v>
      </c>
      <c s="34" t="s">
        <v>191</v>
      </c>
      <c s="34" t="s">
        <v>192</v>
      </c>
      <c s="35" t="s">
        <v>79</v>
      </c>
      <c s="6" t="s">
        <v>193</v>
      </c>
      <c s="36" t="s">
        <v>110</v>
      </c>
      <c s="37">
        <v>48.732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82</v>
      </c>
      <c>
        <f>(M119*21)/100</f>
      </c>
      <c t="s">
        <v>26</v>
      </c>
    </row>
    <row r="120" spans="1:5" ht="12.75">
      <c r="A120" s="35" t="s">
        <v>55</v>
      </c>
      <c r="E120" s="39" t="s">
        <v>193</v>
      </c>
    </row>
    <row r="121" spans="1:5" ht="51">
      <c r="A121" s="35" t="s">
        <v>57</v>
      </c>
      <c r="E121" s="40" t="s">
        <v>194</v>
      </c>
    </row>
    <row r="122" spans="1:5" ht="204">
      <c r="A122" t="s">
        <v>59</v>
      </c>
      <c r="E122" s="39" t="s">
        <v>195</v>
      </c>
    </row>
    <row r="123" spans="1:16" ht="12.75">
      <c r="A123" t="s">
        <v>48</v>
      </c>
      <c s="34" t="s">
        <v>196</v>
      </c>
      <c s="34" t="s">
        <v>197</v>
      </c>
      <c s="35" t="s">
        <v>79</v>
      </c>
      <c s="6" t="s">
        <v>198</v>
      </c>
      <c s="36" t="s">
        <v>110</v>
      </c>
      <c s="37">
        <v>5.27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82</v>
      </c>
      <c>
        <f>(M123*21)/100</f>
      </c>
      <c t="s">
        <v>26</v>
      </c>
    </row>
    <row r="124" spans="1:5" ht="12.75">
      <c r="A124" s="35" t="s">
        <v>55</v>
      </c>
      <c r="E124" s="39" t="s">
        <v>198</v>
      </c>
    </row>
    <row r="125" spans="1:5" ht="12.75">
      <c r="A125" s="35" t="s">
        <v>57</v>
      </c>
      <c r="E125" s="40" t="s">
        <v>141</v>
      </c>
    </row>
    <row r="126" spans="1:5" ht="178.5">
      <c r="A126" t="s">
        <v>59</v>
      </c>
      <c r="E126" s="39" t="s">
        <v>199</v>
      </c>
    </row>
    <row r="127" spans="1:16" ht="25.5">
      <c r="A127" t="s">
        <v>48</v>
      </c>
      <c s="34" t="s">
        <v>200</v>
      </c>
      <c s="34" t="s">
        <v>201</v>
      </c>
      <c s="35" t="s">
        <v>79</v>
      </c>
      <c s="6" t="s">
        <v>202</v>
      </c>
      <c s="36" t="s">
        <v>203</v>
      </c>
      <c s="37">
        <v>15.68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82</v>
      </c>
      <c>
        <f>(M127*21)/100</f>
      </c>
      <c t="s">
        <v>26</v>
      </c>
    </row>
    <row r="128" spans="1:5" ht="25.5">
      <c r="A128" s="35" t="s">
        <v>55</v>
      </c>
      <c r="E128" s="39" t="s">
        <v>202</v>
      </c>
    </row>
    <row r="129" spans="1:5" ht="12.75">
      <c r="A129" s="35" t="s">
        <v>57</v>
      </c>
      <c r="E129" s="40" t="s">
        <v>204</v>
      </c>
    </row>
    <row r="130" spans="1:5" ht="102">
      <c r="A130" t="s">
        <v>59</v>
      </c>
      <c r="E130" s="39" t="s">
        <v>205</v>
      </c>
    </row>
    <row r="131" spans="1:16" ht="12.75">
      <c r="A131" t="s">
        <v>48</v>
      </c>
      <c s="34" t="s">
        <v>206</v>
      </c>
      <c s="34" t="s">
        <v>207</v>
      </c>
      <c s="35" t="s">
        <v>79</v>
      </c>
      <c s="6" t="s">
        <v>208</v>
      </c>
      <c s="36" t="s">
        <v>116</v>
      </c>
      <c s="37">
        <v>6.634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26</v>
      </c>
    </row>
    <row r="132" spans="1:5" ht="12.75">
      <c r="A132" s="35" t="s">
        <v>55</v>
      </c>
      <c r="E132" s="39" t="s">
        <v>209</v>
      </c>
    </row>
    <row r="133" spans="1:5" ht="12.75">
      <c r="A133" s="35" t="s">
        <v>57</v>
      </c>
      <c r="E133" s="40" t="s">
        <v>79</v>
      </c>
    </row>
    <row r="134" spans="1:5" ht="178.5">
      <c r="A134" t="s">
        <v>59</v>
      </c>
      <c r="E134" s="39" t="s">
        <v>210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COUNTIFS(L8:L32,"=0",A8:A32,"P")+COUNTIFS(L8:L32,"",A8:A32,"P")+SUM(Q8:Q32)</f>
      </c>
    </row>
    <row r="8" spans="1:13" ht="12.75">
      <c r="A8" t="s">
        <v>43</v>
      </c>
      <c r="C8" s="28" t="s">
        <v>213</v>
      </c>
      <c r="E8" s="30" t="s">
        <v>212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45</v>
      </c>
      <c r="C9" s="31" t="s">
        <v>49</v>
      </c>
      <c r="E9" s="33" t="s">
        <v>84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48</v>
      </c>
      <c s="34" t="s">
        <v>25</v>
      </c>
      <c s="34" t="s">
        <v>86</v>
      </c>
      <c s="35" t="s">
        <v>79</v>
      </c>
      <c s="6" t="s">
        <v>87</v>
      </c>
      <c s="36" t="s">
        <v>88</v>
      </c>
      <c s="37">
        <v>2.457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26</v>
      </c>
    </row>
    <row r="11" spans="1:5" ht="25.5">
      <c r="A11" s="35" t="s">
        <v>55</v>
      </c>
      <c r="E11" s="39" t="s">
        <v>87</v>
      </c>
    </row>
    <row r="12" spans="1:5" ht="12.75">
      <c r="A12" s="35" t="s">
        <v>57</v>
      </c>
      <c r="E12" s="40" t="s">
        <v>89</v>
      </c>
    </row>
    <row r="13" spans="1:5" ht="63.75">
      <c r="A13" t="s">
        <v>59</v>
      </c>
      <c r="E13" s="39" t="s">
        <v>90</v>
      </c>
    </row>
    <row r="14" spans="1:13" ht="12.75">
      <c r="A14" t="s">
        <v>45</v>
      </c>
      <c r="C14" s="31" t="s">
        <v>77</v>
      </c>
      <c r="E14" s="33" t="s">
        <v>123</v>
      </c>
      <c r="J14" s="32">
        <f>0</f>
      </c>
      <c s="32">
        <f>0</f>
      </c>
      <c s="32">
        <f>0+L15+L19+L23</f>
      </c>
      <c s="32">
        <f>0+M15+M19+M23</f>
      </c>
    </row>
    <row r="15" spans="1:16" ht="25.5">
      <c r="A15" t="s">
        <v>48</v>
      </c>
      <c s="34" t="s">
        <v>49</v>
      </c>
      <c s="34" t="s">
        <v>214</v>
      </c>
      <c s="35" t="s">
        <v>79</v>
      </c>
      <c s="6" t="s">
        <v>215</v>
      </c>
      <c s="36" t="s">
        <v>110</v>
      </c>
      <c s="37">
        <v>871.725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82</v>
      </c>
      <c>
        <f>(M15*21)/100</f>
      </c>
      <c t="s">
        <v>26</v>
      </c>
    </row>
    <row r="16" spans="1:5" ht="25.5">
      <c r="A16" s="35" t="s">
        <v>55</v>
      </c>
      <c r="E16" s="39" t="s">
        <v>215</v>
      </c>
    </row>
    <row r="17" spans="1:5" ht="12.75">
      <c r="A17" s="35" t="s">
        <v>57</v>
      </c>
      <c r="E17" s="40" t="s">
        <v>216</v>
      </c>
    </row>
    <row r="18" spans="1:5" ht="255">
      <c r="A18" t="s">
        <v>59</v>
      </c>
      <c r="E18" s="39" t="s">
        <v>217</v>
      </c>
    </row>
    <row r="19" spans="1:16" ht="12.75">
      <c r="A19" t="s">
        <v>48</v>
      </c>
      <c s="34" t="s">
        <v>26</v>
      </c>
      <c s="34" t="s">
        <v>135</v>
      </c>
      <c s="35" t="s">
        <v>79</v>
      </c>
      <c s="6" t="s">
        <v>136</v>
      </c>
      <c s="36" t="s">
        <v>88</v>
      </c>
      <c s="37">
        <v>41.843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82</v>
      </c>
      <c>
        <f>(M19*21)/100</f>
      </c>
      <c t="s">
        <v>26</v>
      </c>
    </row>
    <row r="20" spans="1:5" ht="12.75">
      <c r="A20" s="35" t="s">
        <v>55</v>
      </c>
      <c r="E20" s="39" t="s">
        <v>136</v>
      </c>
    </row>
    <row r="21" spans="1:5" ht="12.75">
      <c r="A21" s="35" t="s">
        <v>57</v>
      </c>
      <c r="E21" s="40" t="s">
        <v>218</v>
      </c>
    </row>
    <row r="22" spans="1:5" ht="89.25">
      <c r="A22" t="s">
        <v>59</v>
      </c>
      <c r="E22" s="39" t="s">
        <v>133</v>
      </c>
    </row>
    <row r="23" spans="1:16" ht="12.75">
      <c r="A23" t="s">
        <v>48</v>
      </c>
      <c s="34" t="s">
        <v>71</v>
      </c>
      <c s="34" t="s">
        <v>173</v>
      </c>
      <c s="35" t="s">
        <v>79</v>
      </c>
      <c s="6" t="s">
        <v>174</v>
      </c>
      <c s="36" t="s">
        <v>88</v>
      </c>
      <c s="37">
        <v>2.457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82</v>
      </c>
      <c>
        <f>(M23*21)/100</f>
      </c>
      <c t="s">
        <v>26</v>
      </c>
    </row>
    <row r="24" spans="1:5" ht="12.75">
      <c r="A24" s="35" t="s">
        <v>55</v>
      </c>
      <c r="E24" s="39" t="s">
        <v>174</v>
      </c>
    </row>
    <row r="25" spans="1:5" ht="12.75">
      <c r="A25" s="35" t="s">
        <v>57</v>
      </c>
      <c r="E25" s="40" t="s">
        <v>89</v>
      </c>
    </row>
    <row r="26" spans="1:5" ht="140.25">
      <c r="A26" t="s">
        <v>59</v>
      </c>
      <c r="E26" s="39" t="s">
        <v>175</v>
      </c>
    </row>
    <row r="27" spans="1:13" ht="12.75">
      <c r="A27" t="s">
        <v>45</v>
      </c>
      <c r="C27" s="31" t="s">
        <v>219</v>
      </c>
      <c r="E27" s="33" t="s">
        <v>220</v>
      </c>
      <c r="J27" s="32">
        <f>0</f>
      </c>
      <c s="32">
        <f>0</f>
      </c>
      <c s="32">
        <f>0+L28+L32</f>
      </c>
      <c s="32">
        <f>0+M28+M32</f>
      </c>
    </row>
    <row r="28" spans="1:16" ht="25.5">
      <c r="A28" t="s">
        <v>48</v>
      </c>
      <c s="34" t="s">
        <v>85</v>
      </c>
      <c s="34" t="s">
        <v>66</v>
      </c>
      <c s="35" t="s">
        <v>79</v>
      </c>
      <c s="6" t="s">
        <v>68</v>
      </c>
      <c s="36" t="s">
        <v>53</v>
      </c>
      <c s="37">
        <v>5.405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26</v>
      </c>
    </row>
    <row r="29" spans="1:5" ht="25.5">
      <c r="A29" s="35" t="s">
        <v>55</v>
      </c>
      <c r="E29" s="39" t="s">
        <v>69</v>
      </c>
    </row>
    <row r="30" spans="1:5" ht="12.75">
      <c r="A30" s="35" t="s">
        <v>57</v>
      </c>
      <c r="E30" s="40" t="s">
        <v>70</v>
      </c>
    </row>
    <row r="31" spans="1:5" ht="165.75">
      <c r="A31" t="s">
        <v>59</v>
      </c>
      <c r="E31" s="39" t="s">
        <v>60</v>
      </c>
    </row>
    <row r="32" spans="1:16" ht="12.75">
      <c r="A32" t="s">
        <v>48</v>
      </c>
      <c s="34" t="s">
        <v>91</v>
      </c>
      <c s="34" t="s">
        <v>78</v>
      </c>
      <c s="35" t="s">
        <v>79</v>
      </c>
      <c s="6" t="s">
        <v>80</v>
      </c>
      <c s="36" t="s">
        <v>81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82</v>
      </c>
      <c>
        <f>(M32*21)/100</f>
      </c>
      <c t="s">
        <v>26</v>
      </c>
    </row>
    <row r="33" spans="1:5" ht="12.75">
      <c r="A33" s="35" t="s">
        <v>55</v>
      </c>
      <c r="E33" s="39" t="s">
        <v>80</v>
      </c>
    </row>
    <row r="34" spans="1:5" ht="12.75">
      <c r="A34" s="35" t="s">
        <v>57</v>
      </c>
      <c r="E34" s="40" t="s">
        <v>79</v>
      </c>
    </row>
    <row r="35" spans="1:5" ht="12.75">
      <c r="A35" t="s">
        <v>59</v>
      </c>
      <c r="E35" s="39" t="s">
        <v>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221</v>
      </c>
      <c s="41">
        <f>Rekapitulace!C13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221</v>
      </c>
      <c r="E4" s="26" t="s">
        <v>222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COUNTIFS(L8:L205,"=0",A8:A205,"P")+COUNTIFS(L8:L205,"",A8:A205,"P")+SUM(Q8:Q205)</f>
      </c>
    </row>
    <row r="8" spans="1:13" ht="12.75">
      <c r="A8" t="s">
        <v>43</v>
      </c>
      <c r="C8" s="28" t="s">
        <v>225</v>
      </c>
      <c r="E8" s="30" t="s">
        <v>224</v>
      </c>
      <c r="J8" s="29">
        <f>0+J9+J30+J59+J64+J85+J118+J123+J156</f>
      </c>
      <c s="29">
        <f>0+K9+K30+K59+K64+K85+K118+K123+K156</f>
      </c>
      <c s="29">
        <f>0+L9+L30+L59+L64+L85+L118+L123+L156</f>
      </c>
      <c s="29">
        <f>0+M9+M30+M59+M64+M85+M118+M123+M156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48</v>
      </c>
      <c s="34" t="s">
        <v>49</v>
      </c>
      <c s="34" t="s">
        <v>226</v>
      </c>
      <c s="35" t="s">
        <v>79</v>
      </c>
      <c s="6" t="s">
        <v>227</v>
      </c>
      <c s="36" t="s">
        <v>81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26</v>
      </c>
    </row>
    <row r="11" spans="1:5" ht="12.75">
      <c r="A11" s="35" t="s">
        <v>55</v>
      </c>
      <c r="E11" s="39" t="s">
        <v>79</v>
      </c>
    </row>
    <row r="12" spans="1:5" ht="25.5">
      <c r="A12" s="35" t="s">
        <v>57</v>
      </c>
      <c r="E12" s="40" t="s">
        <v>228</v>
      </c>
    </row>
    <row r="13" spans="1:5" ht="76.5">
      <c r="A13" t="s">
        <v>59</v>
      </c>
      <c r="E13" s="39" t="s">
        <v>229</v>
      </c>
    </row>
    <row r="14" spans="1:16" ht="12.75">
      <c r="A14" t="s">
        <v>48</v>
      </c>
      <c s="34" t="s">
        <v>25</v>
      </c>
      <c s="34" t="s">
        <v>230</v>
      </c>
      <c s="35" t="s">
        <v>73</v>
      </c>
      <c s="6" t="s">
        <v>231</v>
      </c>
      <c s="36" t="s">
        <v>53</v>
      </c>
      <c s="37">
        <v>52.56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79</v>
      </c>
    </row>
    <row r="16" spans="1:5" ht="25.5">
      <c r="A16" s="35" t="s">
        <v>57</v>
      </c>
      <c r="E16" s="40" t="s">
        <v>232</v>
      </c>
    </row>
    <row r="17" spans="1:5" ht="165.75">
      <c r="A17" t="s">
        <v>59</v>
      </c>
      <c r="E17" s="39" t="s">
        <v>60</v>
      </c>
    </row>
    <row r="18" spans="1:16" ht="12.75">
      <c r="A18" t="s">
        <v>48</v>
      </c>
      <c s="34" t="s">
        <v>71</v>
      </c>
      <c s="34" t="s">
        <v>230</v>
      </c>
      <c s="35" t="s">
        <v>51</v>
      </c>
      <c s="6" t="s">
        <v>231</v>
      </c>
      <c s="36" t="s">
        <v>53</v>
      </c>
      <c s="37">
        <v>65.185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79</v>
      </c>
    </row>
    <row r="20" spans="1:5" ht="38.25">
      <c r="A20" s="35" t="s">
        <v>57</v>
      </c>
      <c r="E20" s="40" t="s">
        <v>233</v>
      </c>
    </row>
    <row r="21" spans="1:5" ht="165.75">
      <c r="A21" t="s">
        <v>59</v>
      </c>
      <c r="E21" s="39" t="s">
        <v>60</v>
      </c>
    </row>
    <row r="22" spans="1:16" ht="12.75">
      <c r="A22" t="s">
        <v>48</v>
      </c>
      <c s="34" t="s">
        <v>77</v>
      </c>
      <c s="34" t="s">
        <v>230</v>
      </c>
      <c s="35" t="s">
        <v>62</v>
      </c>
      <c s="6" t="s">
        <v>231</v>
      </c>
      <c s="36" t="s">
        <v>53</v>
      </c>
      <c s="37">
        <v>3.29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79</v>
      </c>
    </row>
    <row r="24" spans="1:5" ht="25.5">
      <c r="A24" s="35" t="s">
        <v>57</v>
      </c>
      <c r="E24" s="40" t="s">
        <v>234</v>
      </c>
    </row>
    <row r="25" spans="1:5" ht="165.75">
      <c r="A25" t="s">
        <v>59</v>
      </c>
      <c r="E25" s="39" t="s">
        <v>60</v>
      </c>
    </row>
    <row r="26" spans="1:16" ht="25.5">
      <c r="A26" t="s">
        <v>48</v>
      </c>
      <c s="34" t="s">
        <v>85</v>
      </c>
      <c s="34" t="s">
        <v>235</v>
      </c>
      <c s="35" t="s">
        <v>79</v>
      </c>
      <c s="6" t="s">
        <v>236</v>
      </c>
      <c s="36" t="s">
        <v>53</v>
      </c>
      <c s="37">
        <v>0.7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79</v>
      </c>
    </row>
    <row r="28" spans="1:5" ht="25.5">
      <c r="A28" s="35" t="s">
        <v>57</v>
      </c>
      <c r="E28" s="40" t="s">
        <v>237</v>
      </c>
    </row>
    <row r="29" spans="1:5" ht="165.75">
      <c r="A29" t="s">
        <v>59</v>
      </c>
      <c r="E29" s="39" t="s">
        <v>60</v>
      </c>
    </row>
    <row r="30" spans="1:13" ht="12.75">
      <c r="A30" t="s">
        <v>45</v>
      </c>
      <c r="C30" s="31" t="s">
        <v>49</v>
      </c>
      <c r="E30" s="33" t="s">
        <v>84</v>
      </c>
      <c r="J30" s="32">
        <f>0</f>
      </c>
      <c s="32">
        <f>0</f>
      </c>
      <c s="32">
        <f>0+L31+L35+L39+L43+L47+L51+L55</f>
      </c>
      <c s="32">
        <f>0+M31+M35+M39+M43+M47+M51+M55</f>
      </c>
    </row>
    <row r="31" spans="1:16" ht="12.75">
      <c r="A31" t="s">
        <v>48</v>
      </c>
      <c s="34" t="s">
        <v>91</v>
      </c>
      <c s="34" t="s">
        <v>238</v>
      </c>
      <c s="35" t="s">
        <v>79</v>
      </c>
      <c s="6" t="s">
        <v>239</v>
      </c>
      <c s="36" t="s">
        <v>164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82</v>
      </c>
      <c>
        <f>(M31*21)/100</f>
      </c>
      <c t="s">
        <v>26</v>
      </c>
    </row>
    <row r="32" spans="1:5" ht="12.75">
      <c r="A32" s="35" t="s">
        <v>55</v>
      </c>
      <c r="E32" s="39" t="s">
        <v>79</v>
      </c>
    </row>
    <row r="33" spans="1:5" ht="25.5">
      <c r="A33" s="35" t="s">
        <v>57</v>
      </c>
      <c r="E33" s="40" t="s">
        <v>240</v>
      </c>
    </row>
    <row r="34" spans="1:5" ht="114.75">
      <c r="A34" t="s">
        <v>59</v>
      </c>
      <c r="E34" s="39" t="s">
        <v>241</v>
      </c>
    </row>
    <row r="35" spans="1:16" ht="12.75">
      <c r="A35" t="s">
        <v>48</v>
      </c>
      <c s="34" t="s">
        <v>96</v>
      </c>
      <c s="34" t="s">
        <v>242</v>
      </c>
      <c s="35" t="s">
        <v>79</v>
      </c>
      <c s="6" t="s">
        <v>243</v>
      </c>
      <c s="36" t="s">
        <v>88</v>
      </c>
      <c s="37">
        <v>29.2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82</v>
      </c>
      <c>
        <f>(M35*21)/100</f>
      </c>
      <c t="s">
        <v>26</v>
      </c>
    </row>
    <row r="36" spans="1:5" ht="12.75">
      <c r="A36" s="35" t="s">
        <v>55</v>
      </c>
      <c r="E36" s="39" t="s">
        <v>79</v>
      </c>
    </row>
    <row r="37" spans="1:5" ht="51">
      <c r="A37" s="35" t="s">
        <v>57</v>
      </c>
      <c r="E37" s="40" t="s">
        <v>244</v>
      </c>
    </row>
    <row r="38" spans="1:5" ht="318.75">
      <c r="A38" t="s">
        <v>59</v>
      </c>
      <c r="E38" s="39" t="s">
        <v>245</v>
      </c>
    </row>
    <row r="39" spans="1:16" ht="12.75">
      <c r="A39" t="s">
        <v>48</v>
      </c>
      <c s="34" t="s">
        <v>101</v>
      </c>
      <c s="34" t="s">
        <v>246</v>
      </c>
      <c s="35" t="s">
        <v>79</v>
      </c>
      <c s="6" t="s">
        <v>247</v>
      </c>
      <c s="36" t="s">
        <v>88</v>
      </c>
      <c s="37">
        <v>12.66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82</v>
      </c>
      <c>
        <f>(M39*21)/100</f>
      </c>
      <c t="s">
        <v>26</v>
      </c>
    </row>
    <row r="40" spans="1:5" ht="12.75">
      <c r="A40" s="35" t="s">
        <v>55</v>
      </c>
      <c r="E40" s="39" t="s">
        <v>79</v>
      </c>
    </row>
    <row r="41" spans="1:5" ht="51">
      <c r="A41" s="35" t="s">
        <v>57</v>
      </c>
      <c r="E41" s="40" t="s">
        <v>248</v>
      </c>
    </row>
    <row r="42" spans="1:5" ht="280.5">
      <c r="A42" t="s">
        <v>59</v>
      </c>
      <c r="E42" s="39" t="s">
        <v>249</v>
      </c>
    </row>
    <row r="43" spans="1:16" ht="12.75">
      <c r="A43" t="s">
        <v>48</v>
      </c>
      <c s="34" t="s">
        <v>107</v>
      </c>
      <c s="34" t="s">
        <v>250</v>
      </c>
      <c s="35" t="s">
        <v>79</v>
      </c>
      <c s="6" t="s">
        <v>251</v>
      </c>
      <c s="36" t="s">
        <v>88</v>
      </c>
      <c s="37">
        <v>8.64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82</v>
      </c>
      <c>
        <f>(M43*21)/100</f>
      </c>
      <c t="s">
        <v>26</v>
      </c>
    </row>
    <row r="44" spans="1:5" ht="12.75">
      <c r="A44" s="35" t="s">
        <v>55</v>
      </c>
      <c r="E44" s="39" t="s">
        <v>79</v>
      </c>
    </row>
    <row r="45" spans="1:5" ht="38.25">
      <c r="A45" s="35" t="s">
        <v>57</v>
      </c>
      <c r="E45" s="40" t="s">
        <v>252</v>
      </c>
    </row>
    <row r="46" spans="1:5" ht="280.5">
      <c r="A46" t="s">
        <v>59</v>
      </c>
      <c r="E46" s="39" t="s">
        <v>253</v>
      </c>
    </row>
    <row r="47" spans="1:16" ht="12.75">
      <c r="A47" t="s">
        <v>48</v>
      </c>
      <c s="34" t="s">
        <v>113</v>
      </c>
      <c s="34" t="s">
        <v>254</v>
      </c>
      <c s="35" t="s">
        <v>79</v>
      </c>
      <c s="6" t="s">
        <v>255</v>
      </c>
      <c s="36" t="s">
        <v>116</v>
      </c>
      <c s="37">
        <v>500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82</v>
      </c>
      <c>
        <f>(M47*21)/100</f>
      </c>
      <c t="s">
        <v>26</v>
      </c>
    </row>
    <row r="48" spans="1:5" ht="12.75">
      <c r="A48" s="35" t="s">
        <v>55</v>
      </c>
      <c r="E48" s="39" t="s">
        <v>79</v>
      </c>
    </row>
    <row r="49" spans="1:5" ht="25.5">
      <c r="A49" s="35" t="s">
        <v>57</v>
      </c>
      <c r="E49" s="40" t="s">
        <v>256</v>
      </c>
    </row>
    <row r="50" spans="1:5" ht="38.25">
      <c r="A50" t="s">
        <v>59</v>
      </c>
      <c r="E50" s="39" t="s">
        <v>257</v>
      </c>
    </row>
    <row r="51" spans="1:16" ht="12.75">
      <c r="A51" t="s">
        <v>48</v>
      </c>
      <c s="34" t="s">
        <v>119</v>
      </c>
      <c s="34" t="s">
        <v>258</v>
      </c>
      <c s="35" t="s">
        <v>79</v>
      </c>
      <c s="6" t="s">
        <v>259</v>
      </c>
      <c s="36" t="s">
        <v>116</v>
      </c>
      <c s="37">
        <v>100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82</v>
      </c>
      <c>
        <f>(M51*21)/100</f>
      </c>
      <c t="s">
        <v>26</v>
      </c>
    </row>
    <row r="52" spans="1:5" ht="12.75">
      <c r="A52" s="35" t="s">
        <v>55</v>
      </c>
      <c r="E52" s="39" t="s">
        <v>79</v>
      </c>
    </row>
    <row r="53" spans="1:5" ht="12.75">
      <c r="A53" s="35" t="s">
        <v>57</v>
      </c>
      <c r="E53" s="40" t="s">
        <v>260</v>
      </c>
    </row>
    <row r="54" spans="1:5" ht="38.25">
      <c r="A54" t="s">
        <v>59</v>
      </c>
      <c r="E54" s="39" t="s">
        <v>261</v>
      </c>
    </row>
    <row r="55" spans="1:16" ht="12.75">
      <c r="A55" t="s">
        <v>48</v>
      </c>
      <c s="34" t="s">
        <v>124</v>
      </c>
      <c s="34" t="s">
        <v>262</v>
      </c>
      <c s="35" t="s">
        <v>79</v>
      </c>
      <c s="6" t="s">
        <v>263</v>
      </c>
      <c s="36" t="s">
        <v>116</v>
      </c>
      <c s="37">
        <v>100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82</v>
      </c>
      <c>
        <f>(M55*21)/100</f>
      </c>
      <c t="s">
        <v>26</v>
      </c>
    </row>
    <row r="56" spans="1:5" ht="12.75">
      <c r="A56" s="35" t="s">
        <v>55</v>
      </c>
      <c r="E56" s="39" t="s">
        <v>79</v>
      </c>
    </row>
    <row r="57" spans="1:5" ht="12.75">
      <c r="A57" s="35" t="s">
        <v>57</v>
      </c>
      <c r="E57" s="40" t="s">
        <v>260</v>
      </c>
    </row>
    <row r="58" spans="1:5" ht="25.5">
      <c r="A58" t="s">
        <v>59</v>
      </c>
      <c r="E58" s="39" t="s">
        <v>264</v>
      </c>
    </row>
    <row r="59" spans="1:13" ht="12.75">
      <c r="A59" t="s">
        <v>45</v>
      </c>
      <c r="C59" s="31" t="s">
        <v>26</v>
      </c>
      <c r="E59" s="33" t="s">
        <v>265</v>
      </c>
      <c r="J59" s="32">
        <f>0</f>
      </c>
      <c s="32">
        <f>0</f>
      </c>
      <c s="32">
        <f>0+L60</f>
      </c>
      <c s="32">
        <f>0+M60</f>
      </c>
    </row>
    <row r="60" spans="1:16" ht="12.75">
      <c r="A60" t="s">
        <v>48</v>
      </c>
      <c s="34" t="s">
        <v>129</v>
      </c>
      <c s="34" t="s">
        <v>266</v>
      </c>
      <c s="35" t="s">
        <v>79</v>
      </c>
      <c s="6" t="s">
        <v>267</v>
      </c>
      <c s="36" t="s">
        <v>110</v>
      </c>
      <c s="37">
        <v>22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82</v>
      </c>
      <c>
        <f>(M60*21)/100</f>
      </c>
      <c t="s">
        <v>26</v>
      </c>
    </row>
    <row r="61" spans="1:5" ht="12.75">
      <c r="A61" s="35" t="s">
        <v>55</v>
      </c>
      <c r="E61" s="39" t="s">
        <v>79</v>
      </c>
    </row>
    <row r="62" spans="1:5" ht="25.5">
      <c r="A62" s="35" t="s">
        <v>57</v>
      </c>
      <c r="E62" s="40" t="s">
        <v>268</v>
      </c>
    </row>
    <row r="63" spans="1:5" ht="165.75">
      <c r="A63" t="s">
        <v>59</v>
      </c>
      <c r="E63" s="39" t="s">
        <v>269</v>
      </c>
    </row>
    <row r="64" spans="1:13" ht="12.75">
      <c r="A64" t="s">
        <v>45</v>
      </c>
      <c r="C64" s="31" t="s">
        <v>25</v>
      </c>
      <c r="E64" s="33" t="s">
        <v>270</v>
      </c>
      <c r="J64" s="32">
        <f>0</f>
      </c>
      <c s="32">
        <f>0</f>
      </c>
      <c s="32">
        <f>0+L65+L69+L73+L77+L81</f>
      </c>
      <c s="32">
        <f>0+M65+M69+M73+M77+M81</f>
      </c>
    </row>
    <row r="65" spans="1:16" ht="12.75">
      <c r="A65" t="s">
        <v>48</v>
      </c>
      <c s="34" t="s">
        <v>134</v>
      </c>
      <c s="34" t="s">
        <v>271</v>
      </c>
      <c s="35" t="s">
        <v>79</v>
      </c>
      <c s="6" t="s">
        <v>272</v>
      </c>
      <c s="36" t="s">
        <v>88</v>
      </c>
      <c s="37">
        <v>0.54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82</v>
      </c>
      <c>
        <f>(M65*21)/100</f>
      </c>
      <c t="s">
        <v>26</v>
      </c>
    </row>
    <row r="66" spans="1:5" ht="12.75">
      <c r="A66" s="35" t="s">
        <v>55</v>
      </c>
      <c r="E66" s="39" t="s">
        <v>79</v>
      </c>
    </row>
    <row r="67" spans="1:5" ht="25.5">
      <c r="A67" s="35" t="s">
        <v>57</v>
      </c>
      <c r="E67" s="40" t="s">
        <v>273</v>
      </c>
    </row>
    <row r="68" spans="1:5" ht="382.5">
      <c r="A68" t="s">
        <v>59</v>
      </c>
      <c r="E68" s="39" t="s">
        <v>274</v>
      </c>
    </row>
    <row r="69" spans="1:16" ht="12.75">
      <c r="A69" t="s">
        <v>48</v>
      </c>
      <c s="34" t="s">
        <v>138</v>
      </c>
      <c s="34" t="s">
        <v>275</v>
      </c>
      <c s="35" t="s">
        <v>79</v>
      </c>
      <c s="6" t="s">
        <v>276</v>
      </c>
      <c s="36" t="s">
        <v>53</v>
      </c>
      <c s="37">
        <v>0.045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26</v>
      </c>
    </row>
    <row r="70" spans="1:5" ht="12.75">
      <c r="A70" s="35" t="s">
        <v>55</v>
      </c>
      <c r="E70" s="39" t="s">
        <v>79</v>
      </c>
    </row>
    <row r="71" spans="1:5" ht="25.5">
      <c r="A71" s="35" t="s">
        <v>57</v>
      </c>
      <c r="E71" s="40" t="s">
        <v>277</v>
      </c>
    </row>
    <row r="72" spans="1:5" ht="242.25">
      <c r="A72" t="s">
        <v>59</v>
      </c>
      <c r="E72" s="39" t="s">
        <v>278</v>
      </c>
    </row>
    <row r="73" spans="1:16" ht="12.75">
      <c r="A73" t="s">
        <v>48</v>
      </c>
      <c s="34" t="s">
        <v>143</v>
      </c>
      <c s="34" t="s">
        <v>279</v>
      </c>
      <c s="35" t="s">
        <v>79</v>
      </c>
      <c s="6" t="s">
        <v>280</v>
      </c>
      <c s="36" t="s">
        <v>88</v>
      </c>
      <c s="37">
        <v>0.864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82</v>
      </c>
      <c>
        <f>(M73*21)/100</f>
      </c>
      <c t="s">
        <v>26</v>
      </c>
    </row>
    <row r="74" spans="1:5" ht="12.75">
      <c r="A74" s="35" t="s">
        <v>55</v>
      </c>
      <c r="E74" s="39" t="s">
        <v>79</v>
      </c>
    </row>
    <row r="75" spans="1:5" ht="76.5">
      <c r="A75" s="35" t="s">
        <v>57</v>
      </c>
      <c r="E75" s="40" t="s">
        <v>281</v>
      </c>
    </row>
    <row r="76" spans="1:5" ht="51">
      <c r="A76" t="s">
        <v>59</v>
      </c>
      <c r="E76" s="39" t="s">
        <v>282</v>
      </c>
    </row>
    <row r="77" spans="1:16" ht="12.75">
      <c r="A77" t="s">
        <v>48</v>
      </c>
      <c s="34" t="s">
        <v>147</v>
      </c>
      <c s="34" t="s">
        <v>283</v>
      </c>
      <c s="35" t="s">
        <v>79</v>
      </c>
      <c s="6" t="s">
        <v>284</v>
      </c>
      <c s="36" t="s">
        <v>88</v>
      </c>
      <c s="37">
        <v>16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82</v>
      </c>
      <c>
        <f>(M77*21)/100</f>
      </c>
      <c t="s">
        <v>26</v>
      </c>
    </row>
    <row r="78" spans="1:5" ht="12.75">
      <c r="A78" s="35" t="s">
        <v>55</v>
      </c>
      <c r="E78" s="39" t="s">
        <v>79</v>
      </c>
    </row>
    <row r="79" spans="1:5" ht="38.25">
      <c r="A79" s="35" t="s">
        <v>57</v>
      </c>
      <c r="E79" s="40" t="s">
        <v>285</v>
      </c>
    </row>
    <row r="80" spans="1:5" ht="369.75">
      <c r="A80" t="s">
        <v>59</v>
      </c>
      <c r="E80" s="39" t="s">
        <v>286</v>
      </c>
    </row>
    <row r="81" spans="1:16" ht="12.75">
      <c r="A81" t="s">
        <v>48</v>
      </c>
      <c s="34" t="s">
        <v>152</v>
      </c>
      <c s="34" t="s">
        <v>287</v>
      </c>
      <c s="35" t="s">
        <v>79</v>
      </c>
      <c s="6" t="s">
        <v>288</v>
      </c>
      <c s="36" t="s">
        <v>53</v>
      </c>
      <c s="37">
        <v>2.532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26</v>
      </c>
    </row>
    <row r="82" spans="1:5" ht="12.75">
      <c r="A82" s="35" t="s">
        <v>55</v>
      </c>
      <c r="E82" s="39" t="s">
        <v>79</v>
      </c>
    </row>
    <row r="83" spans="1:5" ht="38.25">
      <c r="A83" s="35" t="s">
        <v>57</v>
      </c>
      <c r="E83" s="40" t="s">
        <v>289</v>
      </c>
    </row>
    <row r="84" spans="1:5" ht="267.75">
      <c r="A84" t="s">
        <v>59</v>
      </c>
      <c r="E84" s="39" t="s">
        <v>290</v>
      </c>
    </row>
    <row r="85" spans="1:13" ht="12.75">
      <c r="A85" t="s">
        <v>45</v>
      </c>
      <c r="C85" s="31" t="s">
        <v>71</v>
      </c>
      <c r="E85" s="33" t="s">
        <v>291</v>
      </c>
      <c r="J85" s="32">
        <f>0</f>
      </c>
      <c s="32">
        <f>0</f>
      </c>
      <c s="32">
        <f>0+L86+L90+L94+L98+L102+L106+L110+L114</f>
      </c>
      <c s="32">
        <f>0+M86+M90+M94+M98+M102+M106+M110+M114</f>
      </c>
    </row>
    <row r="86" spans="1:16" ht="12.75">
      <c r="A86" t="s">
        <v>48</v>
      </c>
      <c s="34" t="s">
        <v>156</v>
      </c>
      <c s="34" t="s">
        <v>292</v>
      </c>
      <c s="35" t="s">
        <v>79</v>
      </c>
      <c s="6" t="s">
        <v>293</v>
      </c>
      <c s="36" t="s">
        <v>88</v>
      </c>
      <c s="37">
        <v>2.2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82</v>
      </c>
      <c>
        <f>(M86*21)/100</f>
      </c>
      <c t="s">
        <v>26</v>
      </c>
    </row>
    <row r="87" spans="1:5" ht="12.75">
      <c r="A87" s="35" t="s">
        <v>55</v>
      </c>
      <c r="E87" s="39" t="s">
        <v>79</v>
      </c>
    </row>
    <row r="88" spans="1:5" ht="25.5">
      <c r="A88" s="35" t="s">
        <v>57</v>
      </c>
      <c r="E88" s="40" t="s">
        <v>294</v>
      </c>
    </row>
    <row r="89" spans="1:5" ht="369.75">
      <c r="A89" t="s">
        <v>59</v>
      </c>
      <c r="E89" s="39" t="s">
        <v>286</v>
      </c>
    </row>
    <row r="90" spans="1:16" ht="12.75">
      <c r="A90" t="s">
        <v>48</v>
      </c>
      <c s="34" t="s">
        <v>161</v>
      </c>
      <c s="34" t="s">
        <v>295</v>
      </c>
      <c s="35" t="s">
        <v>79</v>
      </c>
      <c s="6" t="s">
        <v>296</v>
      </c>
      <c s="36" t="s">
        <v>53</v>
      </c>
      <c s="37">
        <v>0.177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26</v>
      </c>
    </row>
    <row r="91" spans="1:5" ht="12.75">
      <c r="A91" s="35" t="s">
        <v>55</v>
      </c>
      <c r="E91" s="39" t="s">
        <v>79</v>
      </c>
    </row>
    <row r="92" spans="1:5" ht="25.5">
      <c r="A92" s="35" t="s">
        <v>57</v>
      </c>
      <c r="E92" s="40" t="s">
        <v>297</v>
      </c>
    </row>
    <row r="93" spans="1:5" ht="267.75">
      <c r="A93" t="s">
        <v>59</v>
      </c>
      <c r="E93" s="39" t="s">
        <v>298</v>
      </c>
    </row>
    <row r="94" spans="1:16" ht="12.75">
      <c r="A94" t="s">
        <v>48</v>
      </c>
      <c s="34" t="s">
        <v>167</v>
      </c>
      <c s="34" t="s">
        <v>299</v>
      </c>
      <c s="35" t="s">
        <v>79</v>
      </c>
      <c s="6" t="s">
        <v>300</v>
      </c>
      <c s="36" t="s">
        <v>53</v>
      </c>
      <c s="37">
        <v>19.975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26</v>
      </c>
    </row>
    <row r="95" spans="1:5" ht="12.75">
      <c r="A95" s="35" t="s">
        <v>55</v>
      </c>
      <c r="E95" s="39" t="s">
        <v>79</v>
      </c>
    </row>
    <row r="96" spans="1:5" ht="63.75">
      <c r="A96" s="35" t="s">
        <v>57</v>
      </c>
      <c r="E96" s="40" t="s">
        <v>301</v>
      </c>
    </row>
    <row r="97" spans="1:5" ht="306">
      <c r="A97" t="s">
        <v>59</v>
      </c>
      <c r="E97" s="39" t="s">
        <v>302</v>
      </c>
    </row>
    <row r="98" spans="1:16" ht="12.75">
      <c r="A98" t="s">
        <v>48</v>
      </c>
      <c s="34" t="s">
        <v>172</v>
      </c>
      <c s="34" t="s">
        <v>303</v>
      </c>
      <c s="35" t="s">
        <v>79</v>
      </c>
      <c s="6" t="s">
        <v>300</v>
      </c>
      <c s="36" t="s">
        <v>81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26</v>
      </c>
    </row>
    <row r="99" spans="1:5" ht="12.75">
      <c r="A99" s="35" t="s">
        <v>55</v>
      </c>
      <c r="E99" s="39" t="s">
        <v>79</v>
      </c>
    </row>
    <row r="100" spans="1:5" ht="12.75">
      <c r="A100" s="35" t="s">
        <v>57</v>
      </c>
      <c r="E100" s="40" t="s">
        <v>304</v>
      </c>
    </row>
    <row r="101" spans="1:5" ht="293.25">
      <c r="A101" t="s">
        <v>59</v>
      </c>
      <c r="E101" s="39" t="s">
        <v>305</v>
      </c>
    </row>
    <row r="102" spans="1:16" ht="12.75">
      <c r="A102" t="s">
        <v>48</v>
      </c>
      <c s="34" t="s">
        <v>177</v>
      </c>
      <c s="34" t="s">
        <v>306</v>
      </c>
      <c s="35" t="s">
        <v>79</v>
      </c>
      <c s="6" t="s">
        <v>307</v>
      </c>
      <c s="36" t="s">
        <v>88</v>
      </c>
      <c s="37">
        <v>10.901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82</v>
      </c>
      <c>
        <f>(M102*21)/100</f>
      </c>
      <c t="s">
        <v>26</v>
      </c>
    </row>
    <row r="103" spans="1:5" ht="12.75">
      <c r="A103" s="35" t="s">
        <v>55</v>
      </c>
      <c r="E103" s="39" t="s">
        <v>79</v>
      </c>
    </row>
    <row r="104" spans="1:5" ht="38.25">
      <c r="A104" s="35" t="s">
        <v>57</v>
      </c>
      <c r="E104" s="40" t="s">
        <v>308</v>
      </c>
    </row>
    <row r="105" spans="1:5" ht="369.75">
      <c r="A105" t="s">
        <v>59</v>
      </c>
      <c r="E105" s="39" t="s">
        <v>286</v>
      </c>
    </row>
    <row r="106" spans="1:16" ht="12.75">
      <c r="A106" t="s">
        <v>48</v>
      </c>
      <c s="34" t="s">
        <v>182</v>
      </c>
      <c s="34" t="s">
        <v>309</v>
      </c>
      <c s="35" t="s">
        <v>79</v>
      </c>
      <c s="6" t="s">
        <v>310</v>
      </c>
      <c s="36" t="s">
        <v>88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82</v>
      </c>
      <c>
        <f>(M106*21)/100</f>
      </c>
      <c t="s">
        <v>26</v>
      </c>
    </row>
    <row r="107" spans="1:5" ht="12.75">
      <c r="A107" s="35" t="s">
        <v>55</v>
      </c>
      <c r="E107" s="39" t="s">
        <v>79</v>
      </c>
    </row>
    <row r="108" spans="1:5" ht="25.5">
      <c r="A108" s="35" t="s">
        <v>57</v>
      </c>
      <c r="E108" s="40" t="s">
        <v>311</v>
      </c>
    </row>
    <row r="109" spans="1:5" ht="369.75">
      <c r="A109" t="s">
        <v>59</v>
      </c>
      <c r="E109" s="39" t="s">
        <v>286</v>
      </c>
    </row>
    <row r="110" spans="1:16" ht="12.75">
      <c r="A110" t="s">
        <v>48</v>
      </c>
      <c s="34" t="s">
        <v>186</v>
      </c>
      <c s="34" t="s">
        <v>312</v>
      </c>
      <c s="35" t="s">
        <v>79</v>
      </c>
      <c s="6" t="s">
        <v>313</v>
      </c>
      <c s="36" t="s">
        <v>88</v>
      </c>
      <c s="37">
        <v>0.14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82</v>
      </c>
      <c>
        <f>(M110*21)/100</f>
      </c>
      <c t="s">
        <v>26</v>
      </c>
    </row>
    <row r="111" spans="1:5" ht="12.75">
      <c r="A111" s="35" t="s">
        <v>55</v>
      </c>
      <c r="E111" s="39" t="s">
        <v>79</v>
      </c>
    </row>
    <row r="112" spans="1:5" ht="25.5">
      <c r="A112" s="35" t="s">
        <v>57</v>
      </c>
      <c r="E112" s="40" t="s">
        <v>314</v>
      </c>
    </row>
    <row r="113" spans="1:5" ht="38.25">
      <c r="A113" t="s">
        <v>59</v>
      </c>
      <c r="E113" s="39" t="s">
        <v>315</v>
      </c>
    </row>
    <row r="114" spans="1:16" ht="12.75">
      <c r="A114" t="s">
        <v>48</v>
      </c>
      <c s="34" t="s">
        <v>191</v>
      </c>
      <c s="34" t="s">
        <v>316</v>
      </c>
      <c s="35" t="s">
        <v>79</v>
      </c>
      <c s="6" t="s">
        <v>317</v>
      </c>
      <c s="36" t="s">
        <v>88</v>
      </c>
      <c s="37">
        <v>10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82</v>
      </c>
      <c>
        <f>(M114*21)/100</f>
      </c>
      <c t="s">
        <v>26</v>
      </c>
    </row>
    <row r="115" spans="1:5" ht="12.75">
      <c r="A115" s="35" t="s">
        <v>55</v>
      </c>
      <c r="E115" s="39" t="s">
        <v>79</v>
      </c>
    </row>
    <row r="116" spans="1:5" ht="25.5">
      <c r="A116" s="35" t="s">
        <v>57</v>
      </c>
      <c r="E116" s="40" t="s">
        <v>318</v>
      </c>
    </row>
    <row r="117" spans="1:5" ht="102">
      <c r="A117" t="s">
        <v>59</v>
      </c>
      <c r="E117" s="39" t="s">
        <v>319</v>
      </c>
    </row>
    <row r="118" spans="1:13" ht="12.75">
      <c r="A118" t="s">
        <v>45</v>
      </c>
      <c r="C118" s="31" t="s">
        <v>85</v>
      </c>
      <c r="E118" s="33" t="s">
        <v>320</v>
      </c>
      <c r="J118" s="32">
        <f>0</f>
      </c>
      <c s="32">
        <f>0</f>
      </c>
      <c s="32">
        <f>0+L119</f>
      </c>
      <c s="32">
        <f>0+M119</f>
      </c>
    </row>
    <row r="119" spans="1:16" ht="12.75">
      <c r="A119" t="s">
        <v>48</v>
      </c>
      <c s="34" t="s">
        <v>196</v>
      </c>
      <c s="34" t="s">
        <v>321</v>
      </c>
      <c s="35" t="s">
        <v>79</v>
      </c>
      <c s="6" t="s">
        <v>322</v>
      </c>
      <c s="36" t="s">
        <v>116</v>
      </c>
      <c s="37">
        <v>70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82</v>
      </c>
      <c>
        <f>(M119*21)/100</f>
      </c>
      <c t="s">
        <v>26</v>
      </c>
    </row>
    <row r="120" spans="1:5" ht="12.75">
      <c r="A120" s="35" t="s">
        <v>55</v>
      </c>
      <c r="E120" s="39" t="s">
        <v>79</v>
      </c>
    </row>
    <row r="121" spans="1:5" ht="25.5">
      <c r="A121" s="35" t="s">
        <v>57</v>
      </c>
      <c r="E121" s="40" t="s">
        <v>323</v>
      </c>
    </row>
    <row r="122" spans="1:5" ht="89.25">
      <c r="A122" t="s">
        <v>59</v>
      </c>
      <c r="E122" s="39" t="s">
        <v>324</v>
      </c>
    </row>
    <row r="123" spans="1:13" ht="12.75">
      <c r="A123" t="s">
        <v>45</v>
      </c>
      <c r="C123" s="31" t="s">
        <v>91</v>
      </c>
      <c r="E123" s="33" t="s">
        <v>325</v>
      </c>
      <c r="J123" s="32">
        <f>0</f>
      </c>
      <c s="32">
        <f>0</f>
      </c>
      <c s="32">
        <f>0+L124+L128+L132+L136+L140+L144+L148+L152</f>
      </c>
      <c s="32">
        <f>0+M124+M128+M132+M136+M140+M144+M148+M152</f>
      </c>
    </row>
    <row r="124" spans="1:16" ht="25.5">
      <c r="A124" t="s">
        <v>48</v>
      </c>
      <c s="34" t="s">
        <v>200</v>
      </c>
      <c s="34" t="s">
        <v>326</v>
      </c>
      <c s="35" t="s">
        <v>79</v>
      </c>
      <c s="6" t="s">
        <v>327</v>
      </c>
      <c s="36" t="s">
        <v>116</v>
      </c>
      <c s="37">
        <v>12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82</v>
      </c>
      <c>
        <f>(M124*21)/100</f>
      </c>
      <c t="s">
        <v>26</v>
      </c>
    </row>
    <row r="125" spans="1:5" ht="12.75">
      <c r="A125" s="35" t="s">
        <v>55</v>
      </c>
      <c r="E125" s="39" t="s">
        <v>79</v>
      </c>
    </row>
    <row r="126" spans="1:5" ht="25.5">
      <c r="A126" s="35" t="s">
        <v>57</v>
      </c>
      <c r="E126" s="40" t="s">
        <v>328</v>
      </c>
    </row>
    <row r="127" spans="1:5" ht="191.25">
      <c r="A127" t="s">
        <v>59</v>
      </c>
      <c r="E127" s="39" t="s">
        <v>329</v>
      </c>
    </row>
    <row r="128" spans="1:16" ht="25.5">
      <c r="A128" t="s">
        <v>48</v>
      </c>
      <c s="34" t="s">
        <v>206</v>
      </c>
      <c s="34" t="s">
        <v>330</v>
      </c>
      <c s="35" t="s">
        <v>79</v>
      </c>
      <c s="6" t="s">
        <v>331</v>
      </c>
      <c s="36" t="s">
        <v>116</v>
      </c>
      <c s="37">
        <v>86.662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82</v>
      </c>
      <c>
        <f>(M128*21)/100</f>
      </c>
      <c t="s">
        <v>26</v>
      </c>
    </row>
    <row r="129" spans="1:5" ht="12.75">
      <c r="A129" s="35" t="s">
        <v>55</v>
      </c>
      <c r="E129" s="39" t="s">
        <v>79</v>
      </c>
    </row>
    <row r="130" spans="1:5" ht="51">
      <c r="A130" s="35" t="s">
        <v>57</v>
      </c>
      <c r="E130" s="40" t="s">
        <v>332</v>
      </c>
    </row>
    <row r="131" spans="1:5" ht="191.25">
      <c r="A131" t="s">
        <v>59</v>
      </c>
      <c r="E131" s="39" t="s">
        <v>329</v>
      </c>
    </row>
    <row r="132" spans="1:16" ht="12.75">
      <c r="A132" t="s">
        <v>48</v>
      </c>
      <c s="34" t="s">
        <v>333</v>
      </c>
      <c s="34" t="s">
        <v>334</v>
      </c>
      <c s="35" t="s">
        <v>79</v>
      </c>
      <c s="6" t="s">
        <v>335</v>
      </c>
      <c s="36" t="s">
        <v>116</v>
      </c>
      <c s="37">
        <v>30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26</v>
      </c>
    </row>
    <row r="133" spans="1:5" ht="12.75">
      <c r="A133" s="35" t="s">
        <v>55</v>
      </c>
      <c r="E133" s="39" t="s">
        <v>79</v>
      </c>
    </row>
    <row r="134" spans="1:5" ht="25.5">
      <c r="A134" s="35" t="s">
        <v>57</v>
      </c>
      <c r="E134" s="40" t="s">
        <v>336</v>
      </c>
    </row>
    <row r="135" spans="1:5" ht="191.25">
      <c r="A135" t="s">
        <v>59</v>
      </c>
      <c r="E135" s="39" t="s">
        <v>337</v>
      </c>
    </row>
    <row r="136" spans="1:16" ht="12.75">
      <c r="A136" t="s">
        <v>48</v>
      </c>
      <c s="34" t="s">
        <v>338</v>
      </c>
      <c s="34" t="s">
        <v>339</v>
      </c>
      <c s="35" t="s">
        <v>79</v>
      </c>
      <c s="6" t="s">
        <v>340</v>
      </c>
      <c s="36" t="s">
        <v>116</v>
      </c>
      <c s="37">
        <v>41.34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82</v>
      </c>
      <c>
        <f>(M136*21)/100</f>
      </c>
      <c t="s">
        <v>26</v>
      </c>
    </row>
    <row r="137" spans="1:5" ht="12.75">
      <c r="A137" s="35" t="s">
        <v>55</v>
      </c>
      <c r="E137" s="39" t="s">
        <v>79</v>
      </c>
    </row>
    <row r="138" spans="1:5" ht="25.5">
      <c r="A138" s="35" t="s">
        <v>57</v>
      </c>
      <c r="E138" s="40" t="s">
        <v>341</v>
      </c>
    </row>
    <row r="139" spans="1:5" ht="38.25">
      <c r="A139" t="s">
        <v>59</v>
      </c>
      <c r="E139" s="39" t="s">
        <v>342</v>
      </c>
    </row>
    <row r="140" spans="1:16" ht="25.5">
      <c r="A140" t="s">
        <v>48</v>
      </c>
      <c s="34" t="s">
        <v>343</v>
      </c>
      <c s="34" t="s">
        <v>344</v>
      </c>
      <c s="35" t="s">
        <v>79</v>
      </c>
      <c s="6" t="s">
        <v>345</v>
      </c>
      <c s="36" t="s">
        <v>164</v>
      </c>
      <c s="37">
        <v>24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82</v>
      </c>
      <c>
        <f>(M140*21)/100</f>
      </c>
      <c t="s">
        <v>26</v>
      </c>
    </row>
    <row r="141" spans="1:5" ht="12.75">
      <c r="A141" s="35" t="s">
        <v>55</v>
      </c>
      <c r="E141" s="39" t="s">
        <v>79</v>
      </c>
    </row>
    <row r="142" spans="1:5" ht="25.5">
      <c r="A142" s="35" t="s">
        <v>57</v>
      </c>
      <c r="E142" s="40" t="s">
        <v>346</v>
      </c>
    </row>
    <row r="143" spans="1:5" ht="102">
      <c r="A143" t="s">
        <v>59</v>
      </c>
      <c r="E143" s="39" t="s">
        <v>347</v>
      </c>
    </row>
    <row r="144" spans="1:16" ht="12.75">
      <c r="A144" t="s">
        <v>48</v>
      </c>
      <c s="34" t="s">
        <v>348</v>
      </c>
      <c s="34" t="s">
        <v>349</v>
      </c>
      <c s="35" t="s">
        <v>79</v>
      </c>
      <c s="6" t="s">
        <v>350</v>
      </c>
      <c s="36" t="s">
        <v>164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82</v>
      </c>
      <c>
        <f>(M144*21)/100</f>
      </c>
      <c t="s">
        <v>26</v>
      </c>
    </row>
    <row r="145" spans="1:5" ht="12.75">
      <c r="A145" s="35" t="s">
        <v>55</v>
      </c>
      <c r="E145" s="39" t="s">
        <v>79</v>
      </c>
    </row>
    <row r="146" spans="1:5" ht="12.75">
      <c r="A146" s="35" t="s">
        <v>57</v>
      </c>
      <c r="E146" s="40" t="s">
        <v>351</v>
      </c>
    </row>
    <row r="147" spans="1:5" ht="114.75">
      <c r="A147" t="s">
        <v>59</v>
      </c>
      <c r="E147" s="39" t="s">
        <v>352</v>
      </c>
    </row>
    <row r="148" spans="1:16" ht="12.75">
      <c r="A148" t="s">
        <v>48</v>
      </c>
      <c s="34" t="s">
        <v>353</v>
      </c>
      <c s="34" t="s">
        <v>354</v>
      </c>
      <c s="35" t="s">
        <v>79</v>
      </c>
      <c s="6" t="s">
        <v>355</v>
      </c>
      <c s="36" t="s">
        <v>116</v>
      </c>
      <c s="37">
        <v>84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82</v>
      </c>
      <c>
        <f>(M148*21)/100</f>
      </c>
      <c t="s">
        <v>26</v>
      </c>
    </row>
    <row r="149" spans="1:5" ht="12.75">
      <c r="A149" s="35" t="s">
        <v>55</v>
      </c>
      <c r="E149" s="39" t="s">
        <v>79</v>
      </c>
    </row>
    <row r="150" spans="1:5" ht="51">
      <c r="A150" s="35" t="s">
        <v>57</v>
      </c>
      <c r="E150" s="40" t="s">
        <v>356</v>
      </c>
    </row>
    <row r="151" spans="1:5" ht="51">
      <c r="A151" t="s">
        <v>59</v>
      </c>
      <c r="E151" s="39" t="s">
        <v>357</v>
      </c>
    </row>
    <row r="152" spans="1:16" ht="12.75">
      <c r="A152" t="s">
        <v>48</v>
      </c>
      <c s="34" t="s">
        <v>358</v>
      </c>
      <c s="34" t="s">
        <v>359</v>
      </c>
      <c s="35" t="s">
        <v>79</v>
      </c>
      <c s="6" t="s">
        <v>360</v>
      </c>
      <c s="36" t="s">
        <v>88</v>
      </c>
      <c s="37">
        <v>5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82</v>
      </c>
      <c>
        <f>(M152*21)/100</f>
      </c>
      <c t="s">
        <v>26</v>
      </c>
    </row>
    <row r="153" spans="1:5" ht="12.75">
      <c r="A153" s="35" t="s">
        <v>55</v>
      </c>
      <c r="E153" s="39" t="s">
        <v>79</v>
      </c>
    </row>
    <row r="154" spans="1:5" ht="25.5">
      <c r="A154" s="35" t="s">
        <v>57</v>
      </c>
      <c r="E154" s="40" t="s">
        <v>361</v>
      </c>
    </row>
    <row r="155" spans="1:5" ht="25.5">
      <c r="A155" t="s">
        <v>59</v>
      </c>
      <c r="E155" s="39" t="s">
        <v>362</v>
      </c>
    </row>
    <row r="156" spans="1:13" ht="12.75">
      <c r="A156" t="s">
        <v>45</v>
      </c>
      <c r="C156" s="31" t="s">
        <v>101</v>
      </c>
      <c r="E156" s="33" t="s">
        <v>363</v>
      </c>
      <c r="J156" s="32">
        <f>0</f>
      </c>
      <c s="32">
        <f>0</f>
      </c>
      <c s="32">
        <f>0+L157+L161+L165+L169+L173+L177+L181+L185+L189+L193+L197+L201+L205</f>
      </c>
      <c s="32">
        <f>0+M157+M161+M165+M169+M173+M177+M181+M185+M189+M193+M197+M201+M205</f>
      </c>
    </row>
    <row r="157" spans="1:16" ht="12.75">
      <c r="A157" t="s">
        <v>48</v>
      </c>
      <c s="34" t="s">
        <v>364</v>
      </c>
      <c s="34" t="s">
        <v>365</v>
      </c>
      <c s="35" t="s">
        <v>49</v>
      </c>
      <c s="6" t="s">
        <v>366</v>
      </c>
      <c s="36" t="s">
        <v>110</v>
      </c>
      <c s="37">
        <v>12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26</v>
      </c>
    </row>
    <row r="158" spans="1:5" ht="12.75">
      <c r="A158" s="35" t="s">
        <v>55</v>
      </c>
      <c r="E158" s="39" t="s">
        <v>79</v>
      </c>
    </row>
    <row r="159" spans="1:5" ht="25.5">
      <c r="A159" s="35" t="s">
        <v>57</v>
      </c>
      <c r="E159" s="40" t="s">
        <v>367</v>
      </c>
    </row>
    <row r="160" spans="1:5" ht="76.5">
      <c r="A160" t="s">
        <v>59</v>
      </c>
      <c r="E160" s="39" t="s">
        <v>368</v>
      </c>
    </row>
    <row r="161" spans="1:16" ht="12.75">
      <c r="A161" t="s">
        <v>48</v>
      </c>
      <c s="34" t="s">
        <v>369</v>
      </c>
      <c s="34" t="s">
        <v>365</v>
      </c>
      <c s="35" t="s">
        <v>26</v>
      </c>
      <c s="6" t="s">
        <v>366</v>
      </c>
      <c s="36" t="s">
        <v>110</v>
      </c>
      <c s="37">
        <v>10.8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26</v>
      </c>
    </row>
    <row r="162" spans="1:5" ht="12.75">
      <c r="A162" s="35" t="s">
        <v>55</v>
      </c>
      <c r="E162" s="39" t="s">
        <v>79</v>
      </c>
    </row>
    <row r="163" spans="1:5" ht="25.5">
      <c r="A163" s="35" t="s">
        <v>57</v>
      </c>
      <c r="E163" s="40" t="s">
        <v>370</v>
      </c>
    </row>
    <row r="164" spans="1:5" ht="76.5">
      <c r="A164" t="s">
        <v>59</v>
      </c>
      <c r="E164" s="39" t="s">
        <v>371</v>
      </c>
    </row>
    <row r="165" spans="1:16" ht="12.75">
      <c r="A165" t="s">
        <v>48</v>
      </c>
      <c s="34" t="s">
        <v>372</v>
      </c>
      <c s="34" t="s">
        <v>373</v>
      </c>
      <c s="35" t="s">
        <v>79</v>
      </c>
      <c s="6" t="s">
        <v>374</v>
      </c>
      <c s="36" t="s">
        <v>164</v>
      </c>
      <c s="37">
        <v>20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82</v>
      </c>
      <c>
        <f>(M165*21)/100</f>
      </c>
      <c t="s">
        <v>26</v>
      </c>
    </row>
    <row r="166" spans="1:5" ht="12.75">
      <c r="A166" s="35" t="s">
        <v>55</v>
      </c>
      <c r="E166" s="39" t="s">
        <v>79</v>
      </c>
    </row>
    <row r="167" spans="1:5" ht="25.5">
      <c r="A167" s="35" t="s">
        <v>57</v>
      </c>
      <c r="E167" s="40" t="s">
        <v>375</v>
      </c>
    </row>
    <row r="168" spans="1:5" ht="25.5">
      <c r="A168" t="s">
        <v>59</v>
      </c>
      <c r="E168" s="39" t="s">
        <v>376</v>
      </c>
    </row>
    <row r="169" spans="1:16" ht="12.75">
      <c r="A169" t="s">
        <v>48</v>
      </c>
      <c s="34" t="s">
        <v>377</v>
      </c>
      <c s="34" t="s">
        <v>378</v>
      </c>
      <c s="35" t="s">
        <v>79</v>
      </c>
      <c s="6" t="s">
        <v>379</v>
      </c>
      <c s="36" t="s">
        <v>116</v>
      </c>
      <c s="37">
        <v>2.88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82</v>
      </c>
      <c>
        <f>(M169*21)/100</f>
      </c>
      <c t="s">
        <v>26</v>
      </c>
    </row>
    <row r="170" spans="1:5" ht="12.75">
      <c r="A170" s="35" t="s">
        <v>55</v>
      </c>
      <c r="E170" s="39" t="s">
        <v>79</v>
      </c>
    </row>
    <row r="171" spans="1:5" ht="25.5">
      <c r="A171" s="35" t="s">
        <v>57</v>
      </c>
      <c r="E171" s="40" t="s">
        <v>380</v>
      </c>
    </row>
    <row r="172" spans="1:5" ht="25.5">
      <c r="A172" t="s">
        <v>59</v>
      </c>
      <c r="E172" s="39" t="s">
        <v>381</v>
      </c>
    </row>
    <row r="173" spans="1:16" ht="12.75">
      <c r="A173" t="s">
        <v>48</v>
      </c>
      <c s="34" t="s">
        <v>382</v>
      </c>
      <c s="34" t="s">
        <v>383</v>
      </c>
      <c s="35" t="s">
        <v>79</v>
      </c>
      <c s="6" t="s">
        <v>384</v>
      </c>
      <c s="36" t="s">
        <v>116</v>
      </c>
      <c s="37">
        <v>0.22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82</v>
      </c>
      <c>
        <f>(M173*21)/100</f>
      </c>
      <c t="s">
        <v>26</v>
      </c>
    </row>
    <row r="174" spans="1:5" ht="12.75">
      <c r="A174" s="35" t="s">
        <v>55</v>
      </c>
      <c r="E174" s="39" t="s">
        <v>79</v>
      </c>
    </row>
    <row r="175" spans="1:5" ht="12.75">
      <c r="A175" s="35" t="s">
        <v>57</v>
      </c>
      <c r="E175" s="40" t="s">
        <v>385</v>
      </c>
    </row>
    <row r="176" spans="1:5" ht="25.5">
      <c r="A176" t="s">
        <v>59</v>
      </c>
      <c r="E176" s="39" t="s">
        <v>386</v>
      </c>
    </row>
    <row r="177" spans="1:16" ht="12.75">
      <c r="A177" t="s">
        <v>48</v>
      </c>
      <c s="34" t="s">
        <v>387</v>
      </c>
      <c s="34" t="s">
        <v>388</v>
      </c>
      <c s="35" t="s">
        <v>79</v>
      </c>
      <c s="6" t="s">
        <v>389</v>
      </c>
      <c s="36" t="s">
        <v>110</v>
      </c>
      <c s="37">
        <v>3.68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82</v>
      </c>
      <c>
        <f>(M177*21)/100</f>
      </c>
      <c t="s">
        <v>26</v>
      </c>
    </row>
    <row r="178" spans="1:5" ht="12.75">
      <c r="A178" s="35" t="s">
        <v>55</v>
      </c>
      <c r="E178" s="39" t="s">
        <v>79</v>
      </c>
    </row>
    <row r="179" spans="1:5" ht="25.5">
      <c r="A179" s="35" t="s">
        <v>57</v>
      </c>
      <c r="E179" s="40" t="s">
        <v>390</v>
      </c>
    </row>
    <row r="180" spans="1:5" ht="38.25">
      <c r="A180" t="s">
        <v>59</v>
      </c>
      <c r="E180" s="39" t="s">
        <v>391</v>
      </c>
    </row>
    <row r="181" spans="1:16" ht="12.75">
      <c r="A181" t="s">
        <v>48</v>
      </c>
      <c s="34" t="s">
        <v>392</v>
      </c>
      <c s="34" t="s">
        <v>393</v>
      </c>
      <c s="35" t="s">
        <v>79</v>
      </c>
      <c s="6" t="s">
        <v>394</v>
      </c>
      <c s="36" t="s">
        <v>395</v>
      </c>
      <c s="37">
        <v>4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54</v>
      </c>
      <c>
        <f>(M181*21)/100</f>
      </c>
      <c t="s">
        <v>26</v>
      </c>
    </row>
    <row r="182" spans="1:5" ht="12.75">
      <c r="A182" s="35" t="s">
        <v>55</v>
      </c>
      <c r="E182" s="39" t="s">
        <v>79</v>
      </c>
    </row>
    <row r="183" spans="1:5" ht="25.5">
      <c r="A183" s="35" t="s">
        <v>57</v>
      </c>
      <c r="E183" s="40" t="s">
        <v>396</v>
      </c>
    </row>
    <row r="184" spans="1:5" ht="51">
      <c r="A184" t="s">
        <v>59</v>
      </c>
      <c r="E184" s="39" t="s">
        <v>397</v>
      </c>
    </row>
    <row r="185" spans="1:16" ht="12.75">
      <c r="A185" t="s">
        <v>48</v>
      </c>
      <c s="34" t="s">
        <v>398</v>
      </c>
      <c s="34" t="s">
        <v>399</v>
      </c>
      <c s="35" t="s">
        <v>79</v>
      </c>
      <c s="6" t="s">
        <v>400</v>
      </c>
      <c s="36" t="s">
        <v>116</v>
      </c>
      <c s="37">
        <v>6.5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82</v>
      </c>
      <c>
        <f>(M185*21)/100</f>
      </c>
      <c t="s">
        <v>26</v>
      </c>
    </row>
    <row r="186" spans="1:5" ht="12.75">
      <c r="A186" s="35" t="s">
        <v>55</v>
      </c>
      <c r="E186" s="39" t="s">
        <v>79</v>
      </c>
    </row>
    <row r="187" spans="1:5" ht="25.5">
      <c r="A187" s="35" t="s">
        <v>57</v>
      </c>
      <c r="E187" s="40" t="s">
        <v>401</v>
      </c>
    </row>
    <row r="188" spans="1:5" ht="63.75">
      <c r="A188" t="s">
        <v>59</v>
      </c>
      <c r="E188" s="39" t="s">
        <v>402</v>
      </c>
    </row>
    <row r="189" spans="1:16" ht="12.75">
      <c r="A189" t="s">
        <v>48</v>
      </c>
      <c s="34" t="s">
        <v>403</v>
      </c>
      <c s="34" t="s">
        <v>404</v>
      </c>
      <c s="35" t="s">
        <v>79</v>
      </c>
      <c s="6" t="s">
        <v>405</v>
      </c>
      <c s="36" t="s">
        <v>116</v>
      </c>
      <c s="37">
        <v>38.5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82</v>
      </c>
      <c>
        <f>(M189*21)/100</f>
      </c>
      <c t="s">
        <v>26</v>
      </c>
    </row>
    <row r="190" spans="1:5" ht="12.75">
      <c r="A190" s="35" t="s">
        <v>55</v>
      </c>
      <c r="E190" s="39" t="s">
        <v>79</v>
      </c>
    </row>
    <row r="191" spans="1:5" ht="12.75">
      <c r="A191" s="35" t="s">
        <v>57</v>
      </c>
      <c r="E191" s="40" t="s">
        <v>406</v>
      </c>
    </row>
    <row r="192" spans="1:5" ht="25.5">
      <c r="A192" t="s">
        <v>59</v>
      </c>
      <c r="E192" s="39" t="s">
        <v>407</v>
      </c>
    </row>
    <row r="193" spans="1:16" ht="12.75">
      <c r="A193" t="s">
        <v>48</v>
      </c>
      <c s="34" t="s">
        <v>408</v>
      </c>
      <c s="34" t="s">
        <v>409</v>
      </c>
      <c s="35" t="s">
        <v>79</v>
      </c>
      <c s="6" t="s">
        <v>410</v>
      </c>
      <c s="36" t="s">
        <v>116</v>
      </c>
      <c s="37">
        <v>70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82</v>
      </c>
      <c>
        <f>(M193*21)/100</f>
      </c>
      <c t="s">
        <v>26</v>
      </c>
    </row>
    <row r="194" spans="1:5" ht="12.75">
      <c r="A194" s="35" t="s">
        <v>55</v>
      </c>
      <c r="E194" s="39" t="s">
        <v>79</v>
      </c>
    </row>
    <row r="195" spans="1:5" ht="25.5">
      <c r="A195" s="35" t="s">
        <v>57</v>
      </c>
      <c r="E195" s="40" t="s">
        <v>411</v>
      </c>
    </row>
    <row r="196" spans="1:5" ht="25.5">
      <c r="A196" t="s">
        <v>59</v>
      </c>
      <c r="E196" s="39" t="s">
        <v>407</v>
      </c>
    </row>
    <row r="197" spans="1:16" ht="12.75">
      <c r="A197" t="s">
        <v>48</v>
      </c>
      <c s="34" t="s">
        <v>412</v>
      </c>
      <c s="34" t="s">
        <v>413</v>
      </c>
      <c s="35" t="s">
        <v>79</v>
      </c>
      <c s="6" t="s">
        <v>414</v>
      </c>
      <c s="36" t="s">
        <v>88</v>
      </c>
      <c s="37">
        <v>65.185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82</v>
      </c>
      <c>
        <f>(M197*21)/100</f>
      </c>
      <c t="s">
        <v>26</v>
      </c>
    </row>
    <row r="198" spans="1:5" ht="12.75">
      <c r="A198" s="35" t="s">
        <v>55</v>
      </c>
      <c r="E198" s="39" t="s">
        <v>79</v>
      </c>
    </row>
    <row r="199" spans="1:5" ht="25.5">
      <c r="A199" s="35" t="s">
        <v>57</v>
      </c>
      <c r="E199" s="40" t="s">
        <v>415</v>
      </c>
    </row>
    <row r="200" spans="1:5" ht="114.75">
      <c r="A200" t="s">
        <v>59</v>
      </c>
      <c r="E200" s="39" t="s">
        <v>416</v>
      </c>
    </row>
    <row r="201" spans="1:16" ht="12.75">
      <c r="A201" t="s">
        <v>48</v>
      </c>
      <c s="34" t="s">
        <v>417</v>
      </c>
      <c s="34" t="s">
        <v>418</v>
      </c>
      <c s="35" t="s">
        <v>79</v>
      </c>
      <c s="6" t="s">
        <v>419</v>
      </c>
      <c s="36" t="s">
        <v>88</v>
      </c>
      <c s="37">
        <v>3.29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82</v>
      </c>
      <c>
        <f>(M201*21)/100</f>
      </c>
      <c t="s">
        <v>26</v>
      </c>
    </row>
    <row r="202" spans="1:5" ht="12.75">
      <c r="A202" s="35" t="s">
        <v>55</v>
      </c>
      <c r="E202" s="39" t="s">
        <v>79</v>
      </c>
    </row>
    <row r="203" spans="1:5" ht="25.5">
      <c r="A203" s="35" t="s">
        <v>57</v>
      </c>
      <c r="E203" s="40" t="s">
        <v>420</v>
      </c>
    </row>
    <row r="204" spans="1:5" ht="114.75">
      <c r="A204" t="s">
        <v>59</v>
      </c>
      <c r="E204" s="39" t="s">
        <v>416</v>
      </c>
    </row>
    <row r="205" spans="1:16" ht="12.75">
      <c r="A205" t="s">
        <v>48</v>
      </c>
      <c s="34" t="s">
        <v>421</v>
      </c>
      <c s="34" t="s">
        <v>422</v>
      </c>
      <c s="35" t="s">
        <v>79</v>
      </c>
      <c s="6" t="s">
        <v>423</v>
      </c>
      <c s="36" t="s">
        <v>53</v>
      </c>
      <c s="37">
        <v>5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82</v>
      </c>
      <c>
        <f>(M205*21)/100</f>
      </c>
      <c t="s">
        <v>26</v>
      </c>
    </row>
    <row r="206" spans="1:5" ht="12.75">
      <c r="A206" s="35" t="s">
        <v>55</v>
      </c>
      <c r="E206" s="39" t="s">
        <v>79</v>
      </c>
    </row>
    <row r="207" spans="1:5" ht="38.25">
      <c r="A207" s="35" t="s">
        <v>57</v>
      </c>
      <c r="E207" s="40" t="s">
        <v>424</v>
      </c>
    </row>
    <row r="208" spans="1:5" ht="114.75">
      <c r="A208" t="s">
        <v>59</v>
      </c>
      <c r="E208" s="39" t="s">
        <v>425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221</v>
      </c>
      <c s="41">
        <f>Rekapitulace!C13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221</v>
      </c>
      <c r="E4" s="26" t="s">
        <v>222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COUNTIFS(L8:L144,"=0",A8:A144,"P")+COUNTIFS(L8:L144,"",A8:A144,"P")+SUM(Q8:Q144)</f>
      </c>
    </row>
    <row r="8" spans="1:13" ht="12.75">
      <c r="A8" t="s">
        <v>43</v>
      </c>
      <c r="C8" s="28" t="s">
        <v>428</v>
      </c>
      <c r="E8" s="30" t="s">
        <v>427</v>
      </c>
      <c r="J8" s="29">
        <f>0+J9+J34+J63+J76+J81+J106+J123</f>
      </c>
      <c s="29">
        <f>0+K9+K34+K63+K76+K81+K106+K123</f>
      </c>
      <c s="29">
        <f>0+L9+L34+L63+L76+L81+L106+L123</f>
      </c>
      <c s="29">
        <f>0+M9+M34+M63+M76+M81+M106+M123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48</v>
      </c>
      <c s="34" t="s">
        <v>49</v>
      </c>
      <c s="34" t="s">
        <v>429</v>
      </c>
      <c s="35" t="s">
        <v>79</v>
      </c>
      <c s="6" t="s">
        <v>430</v>
      </c>
      <c s="36" t="s">
        <v>88</v>
      </c>
      <c s="37">
        <v>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26</v>
      </c>
    </row>
    <row r="11" spans="1:5" ht="12.75">
      <c r="A11" s="35" t="s">
        <v>55</v>
      </c>
      <c r="E11" s="39" t="s">
        <v>79</v>
      </c>
    </row>
    <row r="12" spans="1:5" ht="12.75">
      <c r="A12" s="35" t="s">
        <v>57</v>
      </c>
      <c r="E12" s="40" t="s">
        <v>431</v>
      </c>
    </row>
    <row r="13" spans="1:5" ht="25.5">
      <c r="A13" t="s">
        <v>59</v>
      </c>
      <c r="E13" s="39" t="s">
        <v>432</v>
      </c>
    </row>
    <row r="14" spans="1:16" ht="12.75">
      <c r="A14" t="s">
        <v>48</v>
      </c>
      <c s="34" t="s">
        <v>26</v>
      </c>
      <c s="34" t="s">
        <v>226</v>
      </c>
      <c s="35" t="s">
        <v>79</v>
      </c>
      <c s="6" t="s">
        <v>227</v>
      </c>
      <c s="36" t="s">
        <v>81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82</v>
      </c>
      <c>
        <f>(M14*21)/100</f>
      </c>
      <c t="s">
        <v>26</v>
      </c>
    </row>
    <row r="15" spans="1:5" ht="12.75">
      <c r="A15" s="35" t="s">
        <v>55</v>
      </c>
      <c r="E15" s="39" t="s">
        <v>79</v>
      </c>
    </row>
    <row r="16" spans="1:5" ht="25.5">
      <c r="A16" s="35" t="s">
        <v>57</v>
      </c>
      <c r="E16" s="40" t="s">
        <v>433</v>
      </c>
    </row>
    <row r="17" spans="1:5" ht="76.5">
      <c r="A17" t="s">
        <v>59</v>
      </c>
      <c r="E17" s="39" t="s">
        <v>229</v>
      </c>
    </row>
    <row r="18" spans="1:16" ht="12.75">
      <c r="A18" t="s">
        <v>48</v>
      </c>
      <c s="34" t="s">
        <v>71</v>
      </c>
      <c s="34" t="s">
        <v>434</v>
      </c>
      <c s="35" t="s">
        <v>79</v>
      </c>
      <c s="6" t="s">
        <v>435</v>
      </c>
      <c s="36" t="s">
        <v>81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25.5">
      <c r="A19" s="35" t="s">
        <v>55</v>
      </c>
      <c r="E19" s="39" t="s">
        <v>436</v>
      </c>
    </row>
    <row r="20" spans="1:5" ht="12.75">
      <c r="A20" s="35" t="s">
        <v>57</v>
      </c>
      <c r="E20" s="40" t="s">
        <v>437</v>
      </c>
    </row>
    <row r="21" spans="1:5" ht="12.75">
      <c r="A21" t="s">
        <v>59</v>
      </c>
      <c r="E21" s="39" t="s">
        <v>438</v>
      </c>
    </row>
    <row r="22" spans="1:16" ht="12.75">
      <c r="A22" t="s">
        <v>48</v>
      </c>
      <c s="34" t="s">
        <v>77</v>
      </c>
      <c s="34" t="s">
        <v>230</v>
      </c>
      <c s="35" t="s">
        <v>73</v>
      </c>
      <c s="6" t="s">
        <v>231</v>
      </c>
      <c s="36" t="s">
        <v>53</v>
      </c>
      <c s="37">
        <v>536.413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26</v>
      </c>
    </row>
    <row r="23" spans="1:5" ht="12.75">
      <c r="A23" s="35" t="s">
        <v>55</v>
      </c>
      <c r="E23" s="39" t="s">
        <v>79</v>
      </c>
    </row>
    <row r="24" spans="1:5" ht="25.5">
      <c r="A24" s="35" t="s">
        <v>57</v>
      </c>
      <c r="E24" s="40" t="s">
        <v>439</v>
      </c>
    </row>
    <row r="25" spans="1:5" ht="165.75">
      <c r="A25" t="s">
        <v>59</v>
      </c>
      <c r="E25" s="39" t="s">
        <v>60</v>
      </c>
    </row>
    <row r="26" spans="1:16" ht="12.75">
      <c r="A26" t="s">
        <v>48</v>
      </c>
      <c s="34" t="s">
        <v>85</v>
      </c>
      <c s="34" t="s">
        <v>230</v>
      </c>
      <c s="35" t="s">
        <v>51</v>
      </c>
      <c s="6" t="s">
        <v>231</v>
      </c>
      <c s="36" t="s">
        <v>53</v>
      </c>
      <c s="37">
        <v>197.5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26</v>
      </c>
    </row>
    <row r="27" spans="1:5" ht="12.75">
      <c r="A27" s="35" t="s">
        <v>55</v>
      </c>
      <c r="E27" s="39" t="s">
        <v>79</v>
      </c>
    </row>
    <row r="28" spans="1:5" ht="25.5">
      <c r="A28" s="35" t="s">
        <v>57</v>
      </c>
      <c r="E28" s="40" t="s">
        <v>440</v>
      </c>
    </row>
    <row r="29" spans="1:5" ht="165.75">
      <c r="A29" t="s">
        <v>59</v>
      </c>
      <c r="E29" s="39" t="s">
        <v>60</v>
      </c>
    </row>
    <row r="30" spans="1:16" ht="12.75">
      <c r="A30" t="s">
        <v>48</v>
      </c>
      <c s="34" t="s">
        <v>91</v>
      </c>
      <c s="34" t="s">
        <v>230</v>
      </c>
      <c s="35" t="s">
        <v>62</v>
      </c>
      <c s="6" t="s">
        <v>231</v>
      </c>
      <c s="36" t="s">
        <v>53</v>
      </c>
      <c s="37">
        <v>12.24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26</v>
      </c>
    </row>
    <row r="31" spans="1:5" ht="12.75">
      <c r="A31" s="35" t="s">
        <v>55</v>
      </c>
      <c r="E31" s="39" t="s">
        <v>79</v>
      </c>
    </row>
    <row r="32" spans="1:5" ht="25.5">
      <c r="A32" s="35" t="s">
        <v>57</v>
      </c>
      <c r="E32" s="40" t="s">
        <v>441</v>
      </c>
    </row>
    <row r="33" spans="1:5" ht="165.75">
      <c r="A33" t="s">
        <v>59</v>
      </c>
      <c r="E33" s="39" t="s">
        <v>60</v>
      </c>
    </row>
    <row r="34" spans="1:13" ht="12.75">
      <c r="A34" t="s">
        <v>45</v>
      </c>
      <c r="C34" s="31" t="s">
        <v>49</v>
      </c>
      <c r="E34" s="33" t="s">
        <v>84</v>
      </c>
      <c r="J34" s="32">
        <f>0</f>
      </c>
      <c s="32">
        <f>0</f>
      </c>
      <c s="32">
        <f>0+L35+L39+L43+L47+L51+L55+L59</f>
      </c>
      <c s="32">
        <f>0+M35+M39+M43+M47+M51+M55+M59</f>
      </c>
    </row>
    <row r="35" spans="1:16" ht="12.75">
      <c r="A35" t="s">
        <v>48</v>
      </c>
      <c s="34" t="s">
        <v>96</v>
      </c>
      <c s="34" t="s">
        <v>442</v>
      </c>
      <c s="35" t="s">
        <v>79</v>
      </c>
      <c s="6" t="s">
        <v>443</v>
      </c>
      <c s="36" t="s">
        <v>110</v>
      </c>
      <c s="37">
        <v>15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82</v>
      </c>
      <c>
        <f>(M35*21)/100</f>
      </c>
      <c t="s">
        <v>26</v>
      </c>
    </row>
    <row r="36" spans="1:5" ht="12.75">
      <c r="A36" s="35" t="s">
        <v>55</v>
      </c>
      <c r="E36" s="39" t="s">
        <v>79</v>
      </c>
    </row>
    <row r="37" spans="1:5" ht="25.5">
      <c r="A37" s="35" t="s">
        <v>57</v>
      </c>
      <c r="E37" s="40" t="s">
        <v>444</v>
      </c>
    </row>
    <row r="38" spans="1:5" ht="63.75">
      <c r="A38" t="s">
        <v>59</v>
      </c>
      <c r="E38" s="39" t="s">
        <v>445</v>
      </c>
    </row>
    <row r="39" spans="1:16" ht="12.75">
      <c r="A39" t="s">
        <v>48</v>
      </c>
      <c s="34" t="s">
        <v>101</v>
      </c>
      <c s="34" t="s">
        <v>446</v>
      </c>
      <c s="35" t="s">
        <v>79</v>
      </c>
      <c s="6" t="s">
        <v>447</v>
      </c>
      <c s="36" t="s">
        <v>88</v>
      </c>
      <c s="37">
        <v>298.007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82</v>
      </c>
      <c>
        <f>(M39*21)/100</f>
      </c>
      <c t="s">
        <v>26</v>
      </c>
    </row>
    <row r="40" spans="1:5" ht="12.75">
      <c r="A40" s="35" t="s">
        <v>55</v>
      </c>
      <c r="E40" s="39" t="s">
        <v>79</v>
      </c>
    </row>
    <row r="41" spans="1:5" ht="12.75">
      <c r="A41" s="35" t="s">
        <v>57</v>
      </c>
      <c r="E41" s="40" t="s">
        <v>448</v>
      </c>
    </row>
    <row r="42" spans="1:5" ht="318.75">
      <c r="A42" t="s">
        <v>59</v>
      </c>
      <c r="E42" s="39" t="s">
        <v>245</v>
      </c>
    </row>
    <row r="43" spans="1:16" ht="12.75">
      <c r="A43" t="s">
        <v>48</v>
      </c>
      <c s="34" t="s">
        <v>107</v>
      </c>
      <c s="34" t="s">
        <v>246</v>
      </c>
      <c s="35" t="s">
        <v>79</v>
      </c>
      <c s="6" t="s">
        <v>247</v>
      </c>
      <c s="36" t="s">
        <v>88</v>
      </c>
      <c s="37">
        <v>222.005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82</v>
      </c>
      <c>
        <f>(M43*21)/100</f>
      </c>
      <c t="s">
        <v>26</v>
      </c>
    </row>
    <row r="44" spans="1:5" ht="12.75">
      <c r="A44" s="35" t="s">
        <v>55</v>
      </c>
      <c r="E44" s="39" t="s">
        <v>79</v>
      </c>
    </row>
    <row r="45" spans="1:5" ht="25.5">
      <c r="A45" s="35" t="s">
        <v>57</v>
      </c>
      <c r="E45" s="40" t="s">
        <v>449</v>
      </c>
    </row>
    <row r="46" spans="1:5" ht="280.5">
      <c r="A46" t="s">
        <v>59</v>
      </c>
      <c r="E46" s="39" t="s">
        <v>249</v>
      </c>
    </row>
    <row r="47" spans="1:16" ht="12.75">
      <c r="A47" t="s">
        <v>48</v>
      </c>
      <c s="34" t="s">
        <v>113</v>
      </c>
      <c s="34" t="s">
        <v>102</v>
      </c>
      <c s="35" t="s">
        <v>79</v>
      </c>
      <c s="6" t="s">
        <v>103</v>
      </c>
      <c s="36" t="s">
        <v>88</v>
      </c>
      <c s="37">
        <v>5.6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82</v>
      </c>
      <c>
        <f>(M47*21)/100</f>
      </c>
      <c t="s">
        <v>26</v>
      </c>
    </row>
    <row r="48" spans="1:5" ht="12.75">
      <c r="A48" s="35" t="s">
        <v>55</v>
      </c>
      <c r="E48" s="39" t="s">
        <v>450</v>
      </c>
    </row>
    <row r="49" spans="1:5" ht="12.75">
      <c r="A49" s="35" t="s">
        <v>57</v>
      </c>
      <c r="E49" s="40" t="s">
        <v>451</v>
      </c>
    </row>
    <row r="50" spans="1:5" ht="229.5">
      <c r="A50" t="s">
        <v>59</v>
      </c>
      <c r="E50" s="39" t="s">
        <v>452</v>
      </c>
    </row>
    <row r="51" spans="1:16" ht="12.75">
      <c r="A51" t="s">
        <v>48</v>
      </c>
      <c s="34" t="s">
        <v>119</v>
      </c>
      <c s="34" t="s">
        <v>254</v>
      </c>
      <c s="35" t="s">
        <v>79</v>
      </c>
      <c s="6" t="s">
        <v>255</v>
      </c>
      <c s="36" t="s">
        <v>116</v>
      </c>
      <c s="37">
        <v>500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82</v>
      </c>
      <c>
        <f>(M51*21)/100</f>
      </c>
      <c t="s">
        <v>26</v>
      </c>
    </row>
    <row r="52" spans="1:5" ht="12.75">
      <c r="A52" s="35" t="s">
        <v>55</v>
      </c>
      <c r="E52" s="39" t="s">
        <v>79</v>
      </c>
    </row>
    <row r="53" spans="1:5" ht="25.5">
      <c r="A53" s="35" t="s">
        <v>57</v>
      </c>
      <c r="E53" s="40" t="s">
        <v>256</v>
      </c>
    </row>
    <row r="54" spans="1:5" ht="38.25">
      <c r="A54" t="s">
        <v>59</v>
      </c>
      <c r="E54" s="39" t="s">
        <v>257</v>
      </c>
    </row>
    <row r="55" spans="1:16" ht="12.75">
      <c r="A55" t="s">
        <v>48</v>
      </c>
      <c s="34" t="s">
        <v>124</v>
      </c>
      <c s="34" t="s">
        <v>258</v>
      </c>
      <c s="35" t="s">
        <v>79</v>
      </c>
      <c s="6" t="s">
        <v>259</v>
      </c>
      <c s="36" t="s">
        <v>116</v>
      </c>
      <c s="37">
        <v>100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82</v>
      </c>
      <c>
        <f>(M55*21)/100</f>
      </c>
      <c t="s">
        <v>26</v>
      </c>
    </row>
    <row r="56" spans="1:5" ht="12.75">
      <c r="A56" s="35" t="s">
        <v>55</v>
      </c>
      <c r="E56" s="39" t="s">
        <v>79</v>
      </c>
    </row>
    <row r="57" spans="1:5" ht="12.75">
      <c r="A57" s="35" t="s">
        <v>57</v>
      </c>
      <c r="E57" s="40" t="s">
        <v>260</v>
      </c>
    </row>
    <row r="58" spans="1:5" ht="38.25">
      <c r="A58" t="s">
        <v>59</v>
      </c>
      <c r="E58" s="39" t="s">
        <v>261</v>
      </c>
    </row>
    <row r="59" spans="1:16" ht="12.75">
      <c r="A59" t="s">
        <v>48</v>
      </c>
      <c s="34" t="s">
        <v>129</v>
      </c>
      <c s="34" t="s">
        <v>262</v>
      </c>
      <c s="35" t="s">
        <v>79</v>
      </c>
      <c s="6" t="s">
        <v>263</v>
      </c>
      <c s="36" t="s">
        <v>116</v>
      </c>
      <c s="37">
        <v>100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82</v>
      </c>
      <c>
        <f>(M59*21)/100</f>
      </c>
      <c t="s">
        <v>26</v>
      </c>
    </row>
    <row r="60" spans="1:5" ht="12.75">
      <c r="A60" s="35" t="s">
        <v>55</v>
      </c>
      <c r="E60" s="39" t="s">
        <v>79</v>
      </c>
    </row>
    <row r="61" spans="1:5" ht="12.75">
      <c r="A61" s="35" t="s">
        <v>57</v>
      </c>
      <c r="E61" s="40" t="s">
        <v>260</v>
      </c>
    </row>
    <row r="62" spans="1:5" ht="25.5">
      <c r="A62" t="s">
        <v>59</v>
      </c>
      <c r="E62" s="39" t="s">
        <v>264</v>
      </c>
    </row>
    <row r="63" spans="1:13" ht="12.75">
      <c r="A63" t="s">
        <v>45</v>
      </c>
      <c r="C63" s="31" t="s">
        <v>26</v>
      </c>
      <c r="E63" s="33" t="s">
        <v>265</v>
      </c>
      <c r="J63" s="32">
        <f>0</f>
      </c>
      <c s="32">
        <f>0</f>
      </c>
      <c s="32">
        <f>0+L64+L68+L72</f>
      </c>
      <c s="32">
        <f>0+M64+M68+M72</f>
      </c>
    </row>
    <row r="64" spans="1:16" ht="12.75">
      <c r="A64" t="s">
        <v>48</v>
      </c>
      <c s="34" t="s">
        <v>134</v>
      </c>
      <c s="34" t="s">
        <v>266</v>
      </c>
      <c s="35" t="s">
        <v>79</v>
      </c>
      <c s="6" t="s">
        <v>267</v>
      </c>
      <c s="36" t="s">
        <v>110</v>
      </c>
      <c s="37">
        <v>30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82</v>
      </c>
      <c>
        <f>(M64*21)/100</f>
      </c>
      <c t="s">
        <v>26</v>
      </c>
    </row>
    <row r="65" spans="1:5" ht="12.75">
      <c r="A65" s="35" t="s">
        <v>55</v>
      </c>
      <c r="E65" s="39" t="s">
        <v>79</v>
      </c>
    </row>
    <row r="66" spans="1:5" ht="25.5">
      <c r="A66" s="35" t="s">
        <v>57</v>
      </c>
      <c r="E66" s="40" t="s">
        <v>453</v>
      </c>
    </row>
    <row r="67" spans="1:5" ht="165.75">
      <c r="A67" t="s">
        <v>59</v>
      </c>
      <c r="E67" s="39" t="s">
        <v>269</v>
      </c>
    </row>
    <row r="68" spans="1:16" ht="12.75">
      <c r="A68" t="s">
        <v>48</v>
      </c>
      <c s="34" t="s">
        <v>138</v>
      </c>
      <c s="34" t="s">
        <v>454</v>
      </c>
      <c s="35" t="s">
        <v>79</v>
      </c>
      <c s="6" t="s">
        <v>455</v>
      </c>
      <c s="36" t="s">
        <v>116</v>
      </c>
      <c s="37">
        <v>96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82</v>
      </c>
      <c>
        <f>(M68*21)/100</f>
      </c>
      <c t="s">
        <v>26</v>
      </c>
    </row>
    <row r="69" spans="1:5" ht="12.75">
      <c r="A69" s="35" t="s">
        <v>55</v>
      </c>
      <c r="E69" s="39" t="s">
        <v>79</v>
      </c>
    </row>
    <row r="70" spans="1:5" ht="25.5">
      <c r="A70" s="35" t="s">
        <v>57</v>
      </c>
      <c r="E70" s="40" t="s">
        <v>456</v>
      </c>
    </row>
    <row r="71" spans="1:5" ht="51">
      <c r="A71" t="s">
        <v>59</v>
      </c>
      <c r="E71" s="39" t="s">
        <v>457</v>
      </c>
    </row>
    <row r="72" spans="1:16" ht="12.75">
      <c r="A72" t="s">
        <v>48</v>
      </c>
      <c s="34" t="s">
        <v>143</v>
      </c>
      <c s="34" t="s">
        <v>458</v>
      </c>
      <c s="35" t="s">
        <v>79</v>
      </c>
      <c s="6" t="s">
        <v>459</v>
      </c>
      <c s="36" t="s">
        <v>88</v>
      </c>
      <c s="37">
        <v>24.75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82</v>
      </c>
      <c>
        <f>(M72*21)/100</f>
      </c>
      <c t="s">
        <v>26</v>
      </c>
    </row>
    <row r="73" spans="1:5" ht="12.75">
      <c r="A73" s="35" t="s">
        <v>55</v>
      </c>
      <c r="E73" s="39" t="s">
        <v>79</v>
      </c>
    </row>
    <row r="74" spans="1:5" ht="12.75">
      <c r="A74" s="35" t="s">
        <v>57</v>
      </c>
      <c r="E74" s="40" t="s">
        <v>460</v>
      </c>
    </row>
    <row r="75" spans="1:5" ht="38.25">
      <c r="A75" t="s">
        <v>59</v>
      </c>
      <c r="E75" s="39" t="s">
        <v>461</v>
      </c>
    </row>
    <row r="76" spans="1:13" ht="12.75">
      <c r="A76" t="s">
        <v>45</v>
      </c>
      <c r="C76" s="31" t="s">
        <v>25</v>
      </c>
      <c r="E76" s="33" t="s">
        <v>270</v>
      </c>
      <c r="J76" s="32">
        <f>0</f>
      </c>
      <c s="32">
        <f>0</f>
      </c>
      <c s="32">
        <f>0+L77</f>
      </c>
      <c s="32">
        <f>0+M77</f>
      </c>
    </row>
    <row r="77" spans="1:16" ht="12.75">
      <c r="A77" t="s">
        <v>48</v>
      </c>
      <c s="34" t="s">
        <v>147</v>
      </c>
      <c s="34" t="s">
        <v>462</v>
      </c>
      <c s="35" t="s">
        <v>79</v>
      </c>
      <c s="6" t="s">
        <v>463</v>
      </c>
      <c s="36" t="s">
        <v>88</v>
      </c>
      <c s="37">
        <v>26.6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26</v>
      </c>
    </row>
    <row r="78" spans="1:5" ht="12.75">
      <c r="A78" s="35" t="s">
        <v>55</v>
      </c>
      <c r="E78" s="39" t="s">
        <v>79</v>
      </c>
    </row>
    <row r="79" spans="1:5" ht="25.5">
      <c r="A79" s="35" t="s">
        <v>57</v>
      </c>
      <c r="E79" s="40" t="s">
        <v>464</v>
      </c>
    </row>
    <row r="80" spans="1:5" ht="229.5">
      <c r="A80" t="s">
        <v>59</v>
      </c>
      <c r="E80" s="39" t="s">
        <v>465</v>
      </c>
    </row>
    <row r="81" spans="1:13" ht="12.75">
      <c r="A81" t="s">
        <v>45</v>
      </c>
      <c r="C81" s="31" t="s">
        <v>71</v>
      </c>
      <c r="E81" s="33" t="s">
        <v>291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48</v>
      </c>
      <c s="34" t="s">
        <v>152</v>
      </c>
      <c s="34" t="s">
        <v>306</v>
      </c>
      <c s="35" t="s">
        <v>79</v>
      </c>
      <c s="6" t="s">
        <v>307</v>
      </c>
      <c s="36" t="s">
        <v>88</v>
      </c>
      <c s="37">
        <v>4.5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82</v>
      </c>
      <c>
        <f>(M82*21)/100</f>
      </c>
      <c t="s">
        <v>26</v>
      </c>
    </row>
    <row r="83" spans="1:5" ht="12.75">
      <c r="A83" s="35" t="s">
        <v>55</v>
      </c>
      <c r="E83" s="39" t="s">
        <v>466</v>
      </c>
    </row>
    <row r="84" spans="1:5" ht="12.75">
      <c r="A84" s="35" t="s">
        <v>57</v>
      </c>
      <c r="E84" s="40" t="s">
        <v>467</v>
      </c>
    </row>
    <row r="85" spans="1:5" ht="369.75">
      <c r="A85" t="s">
        <v>59</v>
      </c>
      <c r="E85" s="39" t="s">
        <v>286</v>
      </c>
    </row>
    <row r="86" spans="1:16" ht="12.75">
      <c r="A86" t="s">
        <v>48</v>
      </c>
      <c s="34" t="s">
        <v>156</v>
      </c>
      <c s="34" t="s">
        <v>309</v>
      </c>
      <c s="35" t="s">
        <v>79</v>
      </c>
      <c s="6" t="s">
        <v>310</v>
      </c>
      <c s="36" t="s">
        <v>88</v>
      </c>
      <c s="37">
        <v>9.042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82</v>
      </c>
      <c>
        <f>(M86*21)/100</f>
      </c>
      <c t="s">
        <v>26</v>
      </c>
    </row>
    <row r="87" spans="1:5" ht="12.75">
      <c r="A87" s="35" t="s">
        <v>55</v>
      </c>
      <c r="E87" s="39" t="s">
        <v>79</v>
      </c>
    </row>
    <row r="88" spans="1:5" ht="25.5">
      <c r="A88" s="35" t="s">
        <v>57</v>
      </c>
      <c r="E88" s="40" t="s">
        <v>468</v>
      </c>
    </row>
    <row r="89" spans="1:5" ht="369.75">
      <c r="A89" t="s">
        <v>59</v>
      </c>
      <c r="E89" s="39" t="s">
        <v>286</v>
      </c>
    </row>
    <row r="90" spans="1:16" ht="12.75">
      <c r="A90" t="s">
        <v>48</v>
      </c>
      <c s="34" t="s">
        <v>161</v>
      </c>
      <c s="34" t="s">
        <v>469</v>
      </c>
      <c s="35" t="s">
        <v>79</v>
      </c>
      <c s="6" t="s">
        <v>470</v>
      </c>
      <c s="36" t="s">
        <v>88</v>
      </c>
      <c s="37">
        <v>0.72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82</v>
      </c>
      <c>
        <f>(M90*21)/100</f>
      </c>
      <c t="s">
        <v>26</v>
      </c>
    </row>
    <row r="91" spans="1:5" ht="12.75">
      <c r="A91" s="35" t="s">
        <v>55</v>
      </c>
      <c r="E91" s="39" t="s">
        <v>79</v>
      </c>
    </row>
    <row r="92" spans="1:5" ht="25.5">
      <c r="A92" s="35" t="s">
        <v>57</v>
      </c>
      <c r="E92" s="40" t="s">
        <v>471</v>
      </c>
    </row>
    <row r="93" spans="1:5" ht="369.75">
      <c r="A93" t="s">
        <v>59</v>
      </c>
      <c r="E93" s="39" t="s">
        <v>286</v>
      </c>
    </row>
    <row r="94" spans="1:16" ht="12.75">
      <c r="A94" t="s">
        <v>48</v>
      </c>
      <c s="34" t="s">
        <v>167</v>
      </c>
      <c s="34" t="s">
        <v>472</v>
      </c>
      <c s="35" t="s">
        <v>79</v>
      </c>
      <c s="6" t="s">
        <v>473</v>
      </c>
      <c s="36" t="s">
        <v>88</v>
      </c>
      <c s="37">
        <v>12.75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82</v>
      </c>
      <c>
        <f>(M94*21)/100</f>
      </c>
      <c t="s">
        <v>26</v>
      </c>
    </row>
    <row r="95" spans="1:5" ht="12.75">
      <c r="A95" s="35" t="s">
        <v>55</v>
      </c>
      <c r="E95" s="39" t="s">
        <v>474</v>
      </c>
    </row>
    <row r="96" spans="1:5" ht="25.5">
      <c r="A96" s="35" t="s">
        <v>57</v>
      </c>
      <c r="E96" s="40" t="s">
        <v>475</v>
      </c>
    </row>
    <row r="97" spans="1:5" ht="369.75">
      <c r="A97" t="s">
        <v>59</v>
      </c>
      <c r="E97" s="39" t="s">
        <v>286</v>
      </c>
    </row>
    <row r="98" spans="1:16" ht="12.75">
      <c r="A98" t="s">
        <v>48</v>
      </c>
      <c s="34" t="s">
        <v>172</v>
      </c>
      <c s="34" t="s">
        <v>316</v>
      </c>
      <c s="35" t="s">
        <v>79</v>
      </c>
      <c s="6" t="s">
        <v>317</v>
      </c>
      <c s="36" t="s">
        <v>88</v>
      </c>
      <c s="37">
        <v>20.696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82</v>
      </c>
      <c>
        <f>(M98*21)/100</f>
      </c>
      <c t="s">
        <v>26</v>
      </c>
    </row>
    <row r="99" spans="1:5" ht="12.75">
      <c r="A99" s="35" t="s">
        <v>55</v>
      </c>
      <c r="E99" s="39" t="s">
        <v>79</v>
      </c>
    </row>
    <row r="100" spans="1:5" ht="25.5">
      <c r="A100" s="35" t="s">
        <v>57</v>
      </c>
      <c r="E100" s="40" t="s">
        <v>476</v>
      </c>
    </row>
    <row r="101" spans="1:5" ht="102">
      <c r="A101" t="s">
        <v>59</v>
      </c>
      <c r="E101" s="39" t="s">
        <v>319</v>
      </c>
    </row>
    <row r="102" spans="1:16" ht="12.75">
      <c r="A102" t="s">
        <v>48</v>
      </c>
      <c s="34" t="s">
        <v>177</v>
      </c>
      <c s="34" t="s">
        <v>477</v>
      </c>
      <c s="35" t="s">
        <v>79</v>
      </c>
      <c s="6" t="s">
        <v>478</v>
      </c>
      <c s="36" t="s">
        <v>88</v>
      </c>
      <c s="37">
        <v>3.92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82</v>
      </c>
      <c>
        <f>(M102*21)/100</f>
      </c>
      <c t="s">
        <v>26</v>
      </c>
    </row>
    <row r="103" spans="1:5" ht="12.75">
      <c r="A103" s="35" t="s">
        <v>55</v>
      </c>
      <c r="E103" s="39" t="s">
        <v>79</v>
      </c>
    </row>
    <row r="104" spans="1:5" ht="25.5">
      <c r="A104" s="35" t="s">
        <v>57</v>
      </c>
      <c r="E104" s="40" t="s">
        <v>479</v>
      </c>
    </row>
    <row r="105" spans="1:5" ht="409.5">
      <c r="A105" t="s">
        <v>59</v>
      </c>
      <c r="E105" s="39" t="s">
        <v>480</v>
      </c>
    </row>
    <row r="106" spans="1:13" ht="12.75">
      <c r="A106" t="s">
        <v>45</v>
      </c>
      <c r="C106" s="31" t="s">
        <v>91</v>
      </c>
      <c r="E106" s="33" t="s">
        <v>325</v>
      </c>
      <c r="J106" s="32">
        <f>0</f>
      </c>
      <c s="32">
        <f>0</f>
      </c>
      <c s="32">
        <f>0+L107+L111+L115+L119</f>
      </c>
      <c s="32">
        <f>0+M107+M111+M115+M119</f>
      </c>
    </row>
    <row r="107" spans="1:16" ht="12.75">
      <c r="A107" t="s">
        <v>48</v>
      </c>
      <c s="34" t="s">
        <v>182</v>
      </c>
      <c s="34" t="s">
        <v>481</v>
      </c>
      <c s="35" t="s">
        <v>79</v>
      </c>
      <c s="6" t="s">
        <v>482</v>
      </c>
      <c s="36" t="s">
        <v>110</v>
      </c>
      <c s="37">
        <v>20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82</v>
      </c>
      <c>
        <f>(M107*21)/100</f>
      </c>
      <c t="s">
        <v>26</v>
      </c>
    </row>
    <row r="108" spans="1:5" ht="12.75">
      <c r="A108" s="35" t="s">
        <v>55</v>
      </c>
      <c r="E108" s="39" t="s">
        <v>79</v>
      </c>
    </row>
    <row r="109" spans="1:5" ht="25.5">
      <c r="A109" s="35" t="s">
        <v>57</v>
      </c>
      <c r="E109" s="40" t="s">
        <v>483</v>
      </c>
    </row>
    <row r="110" spans="1:5" ht="114.75">
      <c r="A110" t="s">
        <v>59</v>
      </c>
      <c r="E110" s="39" t="s">
        <v>484</v>
      </c>
    </row>
    <row r="111" spans="1:16" ht="25.5">
      <c r="A111" t="s">
        <v>48</v>
      </c>
      <c s="34" t="s">
        <v>186</v>
      </c>
      <c s="34" t="s">
        <v>485</v>
      </c>
      <c s="35" t="s">
        <v>79</v>
      </c>
      <c s="6" t="s">
        <v>486</v>
      </c>
      <c s="36" t="s">
        <v>116</v>
      </c>
      <c s="37">
        <v>8.64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82</v>
      </c>
      <c>
        <f>(M111*21)/100</f>
      </c>
      <c t="s">
        <v>26</v>
      </c>
    </row>
    <row r="112" spans="1:5" ht="12.75">
      <c r="A112" s="35" t="s">
        <v>55</v>
      </c>
      <c r="E112" s="39" t="s">
        <v>487</v>
      </c>
    </row>
    <row r="113" spans="1:5" ht="12.75">
      <c r="A113" s="35" t="s">
        <v>57</v>
      </c>
      <c r="E113" s="40" t="s">
        <v>488</v>
      </c>
    </row>
    <row r="114" spans="1:5" ht="191.25">
      <c r="A114" t="s">
        <v>59</v>
      </c>
      <c r="E114" s="39" t="s">
        <v>329</v>
      </c>
    </row>
    <row r="115" spans="1:16" ht="25.5">
      <c r="A115" t="s">
        <v>48</v>
      </c>
      <c s="34" t="s">
        <v>191</v>
      </c>
      <c s="34" t="s">
        <v>489</v>
      </c>
      <c s="35" t="s">
        <v>49</v>
      </c>
      <c s="6" t="s">
        <v>490</v>
      </c>
      <c s="36" t="s">
        <v>116</v>
      </c>
      <c s="37">
        <v>113.6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26</v>
      </c>
    </row>
    <row r="116" spans="1:5" ht="12.75">
      <c r="A116" s="35" t="s">
        <v>55</v>
      </c>
      <c r="E116" s="39" t="s">
        <v>491</v>
      </c>
    </row>
    <row r="117" spans="1:5" ht="25.5">
      <c r="A117" s="35" t="s">
        <v>57</v>
      </c>
      <c r="E117" s="40" t="s">
        <v>492</v>
      </c>
    </row>
    <row r="118" spans="1:5" ht="204">
      <c r="A118" t="s">
        <v>59</v>
      </c>
      <c r="E118" s="39" t="s">
        <v>493</v>
      </c>
    </row>
    <row r="119" spans="1:16" ht="25.5">
      <c r="A119" t="s">
        <v>48</v>
      </c>
      <c s="34" t="s">
        <v>196</v>
      </c>
      <c s="34" t="s">
        <v>489</v>
      </c>
      <c s="35" t="s">
        <v>26</v>
      </c>
      <c s="6" t="s">
        <v>490</v>
      </c>
      <c s="36" t="s">
        <v>116</v>
      </c>
      <c s="37">
        <v>87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26</v>
      </c>
    </row>
    <row r="120" spans="1:5" ht="12.75">
      <c r="A120" s="35" t="s">
        <v>55</v>
      </c>
      <c r="E120" s="39" t="s">
        <v>494</v>
      </c>
    </row>
    <row r="121" spans="1:5" ht="25.5">
      <c r="A121" s="35" t="s">
        <v>57</v>
      </c>
      <c r="E121" s="40" t="s">
        <v>495</v>
      </c>
    </row>
    <row r="122" spans="1:5" ht="191.25">
      <c r="A122" t="s">
        <v>59</v>
      </c>
      <c r="E122" s="39" t="s">
        <v>329</v>
      </c>
    </row>
    <row r="123" spans="1:13" ht="12.75">
      <c r="A123" t="s">
        <v>45</v>
      </c>
      <c r="C123" s="31" t="s">
        <v>101</v>
      </c>
      <c r="E123" s="33" t="s">
        <v>363</v>
      </c>
      <c r="J123" s="32">
        <f>0</f>
      </c>
      <c s="32">
        <f>0</f>
      </c>
      <c s="32">
        <f>0+L124+L128+L132+L136+L140+L144</f>
      </c>
      <c s="32">
        <f>0+M124+M128+M132+M136+M140+M144</f>
      </c>
    </row>
    <row r="124" spans="1:16" ht="12.75">
      <c r="A124" t="s">
        <v>48</v>
      </c>
      <c s="34" t="s">
        <v>200</v>
      </c>
      <c s="34" t="s">
        <v>496</v>
      </c>
      <c s="35" t="s">
        <v>79</v>
      </c>
      <c s="6" t="s">
        <v>497</v>
      </c>
      <c s="36" t="s">
        <v>110</v>
      </c>
      <c s="37">
        <v>12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26</v>
      </c>
    </row>
    <row r="125" spans="1:5" ht="25.5">
      <c r="A125" s="35" t="s">
        <v>55</v>
      </c>
      <c r="E125" s="39" t="s">
        <v>498</v>
      </c>
    </row>
    <row r="126" spans="1:5" ht="12.75">
      <c r="A126" s="35" t="s">
        <v>57</v>
      </c>
      <c r="E126" s="40" t="s">
        <v>499</v>
      </c>
    </row>
    <row r="127" spans="1:5" ht="293.25">
      <c r="A127" t="s">
        <v>59</v>
      </c>
      <c r="E127" s="39" t="s">
        <v>305</v>
      </c>
    </row>
    <row r="128" spans="1:16" ht="12.75">
      <c r="A128" t="s">
        <v>48</v>
      </c>
      <c s="34" t="s">
        <v>206</v>
      </c>
      <c s="34" t="s">
        <v>500</v>
      </c>
      <c s="35" t="s">
        <v>79</v>
      </c>
      <c s="6" t="s">
        <v>501</v>
      </c>
      <c s="36" t="s">
        <v>110</v>
      </c>
      <c s="37">
        <v>14.7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82</v>
      </c>
      <c>
        <f>(M128*21)/100</f>
      </c>
      <c t="s">
        <v>26</v>
      </c>
    </row>
    <row r="129" spans="1:5" ht="12.75">
      <c r="A129" s="35" t="s">
        <v>55</v>
      </c>
      <c r="E129" s="39" t="s">
        <v>79</v>
      </c>
    </row>
    <row r="130" spans="1:5" ht="12.75">
      <c r="A130" s="35" t="s">
        <v>57</v>
      </c>
      <c r="E130" s="40" t="s">
        <v>502</v>
      </c>
    </row>
    <row r="131" spans="1:5" ht="51">
      <c r="A131" t="s">
        <v>59</v>
      </c>
      <c r="E131" s="39" t="s">
        <v>503</v>
      </c>
    </row>
    <row r="132" spans="1:16" ht="12.75">
      <c r="A132" t="s">
        <v>48</v>
      </c>
      <c s="34" t="s">
        <v>333</v>
      </c>
      <c s="34" t="s">
        <v>504</v>
      </c>
      <c s="35" t="s">
        <v>79</v>
      </c>
      <c s="6" t="s">
        <v>505</v>
      </c>
      <c s="36" t="s">
        <v>110</v>
      </c>
      <c s="37">
        <v>22.4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82</v>
      </c>
      <c>
        <f>(M132*21)/100</f>
      </c>
      <c t="s">
        <v>26</v>
      </c>
    </row>
    <row r="133" spans="1:5" ht="12.75">
      <c r="A133" s="35" t="s">
        <v>55</v>
      </c>
      <c r="E133" s="39" t="s">
        <v>79</v>
      </c>
    </row>
    <row r="134" spans="1:5" ht="25.5">
      <c r="A134" s="35" t="s">
        <v>57</v>
      </c>
      <c r="E134" s="40" t="s">
        <v>506</v>
      </c>
    </row>
    <row r="135" spans="1:5" ht="51">
      <c r="A135" t="s">
        <v>59</v>
      </c>
      <c r="E135" s="39" t="s">
        <v>507</v>
      </c>
    </row>
    <row r="136" spans="1:16" ht="25.5">
      <c r="A136" t="s">
        <v>48</v>
      </c>
      <c s="34" t="s">
        <v>338</v>
      </c>
      <c s="34" t="s">
        <v>508</v>
      </c>
      <c s="35" t="s">
        <v>79</v>
      </c>
      <c s="6" t="s">
        <v>509</v>
      </c>
      <c s="36" t="s">
        <v>110</v>
      </c>
      <c s="37">
        <v>32.5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82</v>
      </c>
      <c>
        <f>(M136*21)/100</f>
      </c>
      <c t="s">
        <v>26</v>
      </c>
    </row>
    <row r="137" spans="1:5" ht="12.75">
      <c r="A137" s="35" t="s">
        <v>55</v>
      </c>
      <c r="E137" s="39" t="s">
        <v>510</v>
      </c>
    </row>
    <row r="138" spans="1:5" ht="12.75">
      <c r="A138" s="35" t="s">
        <v>57</v>
      </c>
      <c r="E138" s="40" t="s">
        <v>511</v>
      </c>
    </row>
    <row r="139" spans="1:5" ht="38.25">
      <c r="A139" t="s">
        <v>59</v>
      </c>
      <c r="E139" s="39" t="s">
        <v>391</v>
      </c>
    </row>
    <row r="140" spans="1:16" ht="12.75">
      <c r="A140" t="s">
        <v>48</v>
      </c>
      <c s="34" t="s">
        <v>343</v>
      </c>
      <c s="34" t="s">
        <v>512</v>
      </c>
      <c s="35" t="s">
        <v>79</v>
      </c>
      <c s="6" t="s">
        <v>513</v>
      </c>
      <c s="36" t="s">
        <v>88</v>
      </c>
      <c s="37">
        <v>79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82</v>
      </c>
      <c>
        <f>(M140*21)/100</f>
      </c>
      <c t="s">
        <v>26</v>
      </c>
    </row>
    <row r="141" spans="1:5" ht="12.75">
      <c r="A141" s="35" t="s">
        <v>55</v>
      </c>
      <c r="E141" s="39" t="s">
        <v>79</v>
      </c>
    </row>
    <row r="142" spans="1:5" ht="25.5">
      <c r="A142" s="35" t="s">
        <v>57</v>
      </c>
      <c r="E142" s="40" t="s">
        <v>514</v>
      </c>
    </row>
    <row r="143" spans="1:5" ht="114.75">
      <c r="A143" t="s">
        <v>59</v>
      </c>
      <c r="E143" s="39" t="s">
        <v>416</v>
      </c>
    </row>
    <row r="144" spans="1:16" ht="12.75">
      <c r="A144" t="s">
        <v>48</v>
      </c>
      <c s="34" t="s">
        <v>348</v>
      </c>
      <c s="34" t="s">
        <v>515</v>
      </c>
      <c s="35" t="s">
        <v>79</v>
      </c>
      <c s="6" t="s">
        <v>516</v>
      </c>
      <c s="36" t="s">
        <v>88</v>
      </c>
      <c s="37">
        <v>6.12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82</v>
      </c>
      <c>
        <f>(M144*21)/100</f>
      </c>
      <c t="s">
        <v>26</v>
      </c>
    </row>
    <row r="145" spans="1:5" ht="12.75">
      <c r="A145" s="35" t="s">
        <v>55</v>
      </c>
      <c r="E145" s="39" t="s">
        <v>79</v>
      </c>
    </row>
    <row r="146" spans="1:5" ht="25.5">
      <c r="A146" s="35" t="s">
        <v>57</v>
      </c>
      <c r="E146" s="40" t="s">
        <v>517</v>
      </c>
    </row>
    <row r="147" spans="1:5" ht="114.75">
      <c r="A147" t="s">
        <v>59</v>
      </c>
      <c r="E147" s="39" t="s">
        <v>416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518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518</v>
      </c>
      <c r="E4" s="26" t="s">
        <v>519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COUNTIFS(L8:L133,"=0",A8:A133,"P")+COUNTIFS(L8:L133,"",A8:A133,"P")+SUM(Q8:Q133)</f>
      </c>
    </row>
    <row r="8" spans="1:13" ht="12.75">
      <c r="A8" t="s">
        <v>43</v>
      </c>
      <c r="C8" s="28" t="s">
        <v>522</v>
      </c>
      <c r="E8" s="30" t="s">
        <v>521</v>
      </c>
      <c r="J8" s="29">
        <f>0+J9+J14+J23+J132</f>
      </c>
      <c s="29">
        <f>0+K9+K14+K23+K132</f>
      </c>
      <c s="29">
        <f>0+L9+L14+L23+L132</f>
      </c>
      <c s="29">
        <f>0+M9+M14+M23+M132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523</v>
      </c>
      <c s="35" t="s">
        <v>79</v>
      </c>
      <c s="6" t="s">
        <v>524</v>
      </c>
      <c s="36" t="s">
        <v>81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26</v>
      </c>
    </row>
    <row r="11" spans="1:5" ht="12.75">
      <c r="A11" s="35" t="s">
        <v>55</v>
      </c>
      <c r="E11" s="39" t="s">
        <v>525</v>
      </c>
    </row>
    <row r="12" spans="1:5" ht="12.75">
      <c r="A12" s="35" t="s">
        <v>57</v>
      </c>
      <c r="E12" s="40" t="s">
        <v>526</v>
      </c>
    </row>
    <row r="13" spans="1:5" ht="12.75">
      <c r="A13" t="s">
        <v>59</v>
      </c>
      <c r="E13" s="39" t="s">
        <v>83</v>
      </c>
    </row>
    <row r="14" spans="1:13" ht="12.75">
      <c r="A14" t="s">
        <v>45</v>
      </c>
      <c r="C14" s="31" t="s">
        <v>49</v>
      </c>
      <c r="E14" s="33" t="s">
        <v>84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48</v>
      </c>
      <c s="34" t="s">
        <v>25</v>
      </c>
      <c s="34" t="s">
        <v>527</v>
      </c>
      <c s="35" t="s">
        <v>79</v>
      </c>
      <c s="6" t="s">
        <v>528</v>
      </c>
      <c s="36" t="s">
        <v>88</v>
      </c>
      <c s="37">
        <v>15.4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82</v>
      </c>
      <c>
        <f>(M15*21)/100</f>
      </c>
      <c t="s">
        <v>26</v>
      </c>
    </row>
    <row r="16" spans="1:5" ht="12.75">
      <c r="A16" s="35" t="s">
        <v>55</v>
      </c>
      <c r="E16" s="39" t="s">
        <v>525</v>
      </c>
    </row>
    <row r="17" spans="1:5" ht="12.75">
      <c r="A17" s="35" t="s">
        <v>57</v>
      </c>
      <c r="E17" s="40" t="s">
        <v>529</v>
      </c>
    </row>
    <row r="18" spans="1:5" ht="12.75">
      <c r="A18" t="s">
        <v>59</v>
      </c>
      <c r="E18" s="39" t="s">
        <v>530</v>
      </c>
    </row>
    <row r="19" spans="1:16" ht="12.75">
      <c r="A19" t="s">
        <v>48</v>
      </c>
      <c s="34" t="s">
        <v>71</v>
      </c>
      <c s="34" t="s">
        <v>531</v>
      </c>
      <c s="35" t="s">
        <v>79</v>
      </c>
      <c s="6" t="s">
        <v>532</v>
      </c>
      <c s="36" t="s">
        <v>88</v>
      </c>
      <c s="37">
        <v>15.4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82</v>
      </c>
      <c>
        <f>(M19*21)/100</f>
      </c>
      <c t="s">
        <v>26</v>
      </c>
    </row>
    <row r="20" spans="1:5" ht="12.75">
      <c r="A20" s="35" t="s">
        <v>55</v>
      </c>
      <c r="E20" s="39" t="s">
        <v>525</v>
      </c>
    </row>
    <row r="21" spans="1:5" ht="12.75">
      <c r="A21" s="35" t="s">
        <v>57</v>
      </c>
      <c r="E21" s="40" t="s">
        <v>529</v>
      </c>
    </row>
    <row r="22" spans="1:5" ht="12.75">
      <c r="A22" t="s">
        <v>59</v>
      </c>
      <c r="E22" s="39" t="s">
        <v>530</v>
      </c>
    </row>
    <row r="23" spans="1:13" ht="12.75">
      <c r="A23" t="s">
        <v>45</v>
      </c>
      <c r="C23" s="31" t="s">
        <v>91</v>
      </c>
      <c r="E23" s="33" t="s">
        <v>533</v>
      </c>
      <c r="J23" s="32">
        <f>0</f>
      </c>
      <c s="32">
        <f>0</f>
      </c>
      <c s="32">
        <f>0+L24+L28+L32+L36+L40+L44+L48+L52+L56+L60+L64+L68+L72+L76+L80+L84+L88+L92+L96+L100+L104+L108+L112+L116+L120+L124+L128</f>
      </c>
      <c s="32">
        <f>0+M24+M28+M32+M36+M40+M44+M48+M52+M56+M60+M64+M68+M72+M76+M80+M84+M88+M92+M96+M100+M104+M108+M112+M116+M120+M124+M128</f>
      </c>
    </row>
    <row r="24" spans="1:16" ht="12.75">
      <c r="A24" t="s">
        <v>48</v>
      </c>
      <c s="34" t="s">
        <v>77</v>
      </c>
      <c s="34" t="s">
        <v>534</v>
      </c>
      <c s="35" t="s">
        <v>79</v>
      </c>
      <c s="6" t="s">
        <v>535</v>
      </c>
      <c s="36" t="s">
        <v>110</v>
      </c>
      <c s="37">
        <v>55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82</v>
      </c>
      <c>
        <f>(M24*21)/100</f>
      </c>
      <c t="s">
        <v>26</v>
      </c>
    </row>
    <row r="25" spans="1:5" ht="12.75">
      <c r="A25" s="35" t="s">
        <v>55</v>
      </c>
      <c r="E25" s="39" t="s">
        <v>525</v>
      </c>
    </row>
    <row r="26" spans="1:5" ht="12.75">
      <c r="A26" s="35" t="s">
        <v>57</v>
      </c>
      <c r="E26" s="40" t="s">
        <v>536</v>
      </c>
    </row>
    <row r="27" spans="1:5" ht="12.75">
      <c r="A27" t="s">
        <v>59</v>
      </c>
      <c r="E27" s="39" t="s">
        <v>530</v>
      </c>
    </row>
    <row r="28" spans="1:16" ht="12.75">
      <c r="A28" t="s">
        <v>48</v>
      </c>
      <c s="34" t="s">
        <v>85</v>
      </c>
      <c s="34" t="s">
        <v>537</v>
      </c>
      <c s="35" t="s">
        <v>79</v>
      </c>
      <c s="6" t="s">
        <v>538</v>
      </c>
      <c s="36" t="s">
        <v>110</v>
      </c>
      <c s="37">
        <v>55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82</v>
      </c>
      <c>
        <f>(M28*21)/100</f>
      </c>
      <c t="s">
        <v>26</v>
      </c>
    </row>
    <row r="29" spans="1:5" ht="12.75">
      <c r="A29" s="35" t="s">
        <v>55</v>
      </c>
      <c r="E29" s="39" t="s">
        <v>539</v>
      </c>
    </row>
    <row r="30" spans="1:5" ht="12.75">
      <c r="A30" s="35" t="s">
        <v>57</v>
      </c>
      <c r="E30" s="40" t="s">
        <v>536</v>
      </c>
    </row>
    <row r="31" spans="1:5" ht="12.75">
      <c r="A31" t="s">
        <v>59</v>
      </c>
      <c r="E31" s="39" t="s">
        <v>530</v>
      </c>
    </row>
    <row r="32" spans="1:16" ht="25.5">
      <c r="A32" t="s">
        <v>48</v>
      </c>
      <c s="34" t="s">
        <v>91</v>
      </c>
      <c s="34" t="s">
        <v>540</v>
      </c>
      <c s="35" t="s">
        <v>79</v>
      </c>
      <c s="6" t="s">
        <v>541</v>
      </c>
      <c s="36" t="s">
        <v>110</v>
      </c>
      <c s="37">
        <v>55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82</v>
      </c>
      <c>
        <f>(M32*21)/100</f>
      </c>
      <c t="s">
        <v>26</v>
      </c>
    </row>
    <row r="33" spans="1:5" ht="12.75">
      <c r="A33" s="35" t="s">
        <v>55</v>
      </c>
      <c r="E33" s="39" t="s">
        <v>525</v>
      </c>
    </row>
    <row r="34" spans="1:5" ht="12.75">
      <c r="A34" s="35" t="s">
        <v>57</v>
      </c>
      <c r="E34" s="40" t="s">
        <v>536</v>
      </c>
    </row>
    <row r="35" spans="1:5" ht="12.75">
      <c r="A35" t="s">
        <v>59</v>
      </c>
      <c r="E35" s="39" t="s">
        <v>530</v>
      </c>
    </row>
    <row r="36" spans="1:16" ht="12.75">
      <c r="A36" t="s">
        <v>48</v>
      </c>
      <c s="34" t="s">
        <v>96</v>
      </c>
      <c s="34" t="s">
        <v>542</v>
      </c>
      <c s="35" t="s">
        <v>79</v>
      </c>
      <c s="6" t="s">
        <v>543</v>
      </c>
      <c s="36" t="s">
        <v>164</v>
      </c>
      <c s="37">
        <v>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82</v>
      </c>
      <c>
        <f>(M36*21)/100</f>
      </c>
      <c t="s">
        <v>26</v>
      </c>
    </row>
    <row r="37" spans="1:5" ht="12.75">
      <c r="A37" s="35" t="s">
        <v>55</v>
      </c>
      <c r="E37" s="39" t="s">
        <v>525</v>
      </c>
    </row>
    <row r="38" spans="1:5" ht="12.75">
      <c r="A38" s="35" t="s">
        <v>57</v>
      </c>
      <c r="E38" s="40" t="s">
        <v>536</v>
      </c>
    </row>
    <row r="39" spans="1:5" ht="12.75">
      <c r="A39" t="s">
        <v>59</v>
      </c>
      <c r="E39" s="39" t="s">
        <v>530</v>
      </c>
    </row>
    <row r="40" spans="1:16" ht="12.75">
      <c r="A40" t="s">
        <v>48</v>
      </c>
      <c s="34" t="s">
        <v>101</v>
      </c>
      <c s="34" t="s">
        <v>544</v>
      </c>
      <c s="35" t="s">
        <v>79</v>
      </c>
      <c s="6" t="s">
        <v>545</v>
      </c>
      <c s="36" t="s">
        <v>546</v>
      </c>
      <c s="37">
        <v>0.48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82</v>
      </c>
      <c>
        <f>(M40*21)/100</f>
      </c>
      <c t="s">
        <v>26</v>
      </c>
    </row>
    <row r="41" spans="1:5" ht="12.75">
      <c r="A41" s="35" t="s">
        <v>55</v>
      </c>
      <c r="E41" s="39" t="s">
        <v>525</v>
      </c>
    </row>
    <row r="42" spans="1:5" ht="12.75">
      <c r="A42" s="35" t="s">
        <v>57</v>
      </c>
      <c r="E42" s="40" t="s">
        <v>547</v>
      </c>
    </row>
    <row r="43" spans="1:5" ht="12.75">
      <c r="A43" t="s">
        <v>59</v>
      </c>
      <c r="E43" s="39" t="s">
        <v>530</v>
      </c>
    </row>
    <row r="44" spans="1:16" ht="12.75">
      <c r="A44" t="s">
        <v>48</v>
      </c>
      <c s="34" t="s">
        <v>107</v>
      </c>
      <c s="34" t="s">
        <v>548</v>
      </c>
      <c s="35" t="s">
        <v>79</v>
      </c>
      <c s="6" t="s">
        <v>549</v>
      </c>
      <c s="36" t="s">
        <v>546</v>
      </c>
      <c s="37">
        <v>1.76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82</v>
      </c>
      <c>
        <f>(M44*21)/100</f>
      </c>
      <c t="s">
        <v>26</v>
      </c>
    </row>
    <row r="45" spans="1:5" ht="12.75">
      <c r="A45" s="35" t="s">
        <v>55</v>
      </c>
      <c r="E45" s="39" t="s">
        <v>525</v>
      </c>
    </row>
    <row r="46" spans="1:5" ht="12.75">
      <c r="A46" s="35" t="s">
        <v>57</v>
      </c>
      <c r="E46" s="40" t="s">
        <v>550</v>
      </c>
    </row>
    <row r="47" spans="1:5" ht="12.75">
      <c r="A47" t="s">
        <v>59</v>
      </c>
      <c r="E47" s="39" t="s">
        <v>530</v>
      </c>
    </row>
    <row r="48" spans="1:16" ht="12.75">
      <c r="A48" t="s">
        <v>48</v>
      </c>
      <c s="34" t="s">
        <v>113</v>
      </c>
      <c s="34" t="s">
        <v>551</v>
      </c>
      <c s="35" t="s">
        <v>79</v>
      </c>
      <c s="6" t="s">
        <v>552</v>
      </c>
      <c s="36" t="s">
        <v>546</v>
      </c>
      <c s="37">
        <v>0.96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82</v>
      </c>
      <c>
        <f>(M48*21)/100</f>
      </c>
      <c t="s">
        <v>26</v>
      </c>
    </row>
    <row r="49" spans="1:5" ht="12.75">
      <c r="A49" s="35" t="s">
        <v>55</v>
      </c>
      <c r="E49" s="39" t="s">
        <v>525</v>
      </c>
    </row>
    <row r="50" spans="1:5" ht="12.75">
      <c r="A50" s="35" t="s">
        <v>57</v>
      </c>
      <c r="E50" s="40" t="s">
        <v>553</v>
      </c>
    </row>
    <row r="51" spans="1:5" ht="12.75">
      <c r="A51" t="s">
        <v>59</v>
      </c>
      <c r="E51" s="39" t="s">
        <v>530</v>
      </c>
    </row>
    <row r="52" spans="1:16" ht="12.75">
      <c r="A52" t="s">
        <v>48</v>
      </c>
      <c s="34" t="s">
        <v>119</v>
      </c>
      <c s="34" t="s">
        <v>554</v>
      </c>
      <c s="35" t="s">
        <v>79</v>
      </c>
      <c s="6" t="s">
        <v>555</v>
      </c>
      <c s="36" t="s">
        <v>546</v>
      </c>
      <c s="37">
        <v>0.96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82</v>
      </c>
      <c>
        <f>(M52*21)/100</f>
      </c>
      <c t="s">
        <v>26</v>
      </c>
    </row>
    <row r="53" spans="1:5" ht="12.75">
      <c r="A53" s="35" t="s">
        <v>55</v>
      </c>
      <c r="E53" s="39" t="s">
        <v>525</v>
      </c>
    </row>
    <row r="54" spans="1:5" ht="12.75">
      <c r="A54" s="35" t="s">
        <v>57</v>
      </c>
      <c r="E54" s="40" t="s">
        <v>553</v>
      </c>
    </row>
    <row r="55" spans="1:5" ht="12.75">
      <c r="A55" t="s">
        <v>59</v>
      </c>
      <c r="E55" s="39" t="s">
        <v>530</v>
      </c>
    </row>
    <row r="56" spans="1:16" ht="12.75">
      <c r="A56" t="s">
        <v>48</v>
      </c>
      <c s="34" t="s">
        <v>124</v>
      </c>
      <c s="34" t="s">
        <v>556</v>
      </c>
      <c s="35" t="s">
        <v>79</v>
      </c>
      <c s="6" t="s">
        <v>557</v>
      </c>
      <c s="36" t="s">
        <v>546</v>
      </c>
      <c s="37">
        <v>3.52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82</v>
      </c>
      <c>
        <f>(M56*21)/100</f>
      </c>
      <c t="s">
        <v>26</v>
      </c>
    </row>
    <row r="57" spans="1:5" ht="12.75">
      <c r="A57" s="35" t="s">
        <v>55</v>
      </c>
      <c r="E57" s="39" t="s">
        <v>525</v>
      </c>
    </row>
    <row r="58" spans="1:5" ht="12.75">
      <c r="A58" s="35" t="s">
        <v>57</v>
      </c>
      <c r="E58" s="40" t="s">
        <v>558</v>
      </c>
    </row>
    <row r="59" spans="1:5" ht="12.75">
      <c r="A59" t="s">
        <v>59</v>
      </c>
      <c r="E59" s="39" t="s">
        <v>530</v>
      </c>
    </row>
    <row r="60" spans="1:16" ht="12.75">
      <c r="A60" t="s">
        <v>48</v>
      </c>
      <c s="34" t="s">
        <v>129</v>
      </c>
      <c s="34" t="s">
        <v>559</v>
      </c>
      <c s="35" t="s">
        <v>79</v>
      </c>
      <c s="6" t="s">
        <v>560</v>
      </c>
      <c s="36" t="s">
        <v>546</v>
      </c>
      <c s="37">
        <v>3.52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82</v>
      </c>
      <c>
        <f>(M60*21)/100</f>
      </c>
      <c t="s">
        <v>26</v>
      </c>
    </row>
    <row r="61" spans="1:5" ht="12.75">
      <c r="A61" s="35" t="s">
        <v>55</v>
      </c>
      <c r="E61" s="39" t="s">
        <v>525</v>
      </c>
    </row>
    <row r="62" spans="1:5" ht="12.75">
      <c r="A62" s="35" t="s">
        <v>57</v>
      </c>
      <c r="E62" s="40" t="s">
        <v>561</v>
      </c>
    </row>
    <row r="63" spans="1:5" ht="12.75">
      <c r="A63" t="s">
        <v>59</v>
      </c>
      <c r="E63" s="39" t="s">
        <v>530</v>
      </c>
    </row>
    <row r="64" spans="1:16" ht="12.75">
      <c r="A64" t="s">
        <v>48</v>
      </c>
      <c s="34" t="s">
        <v>134</v>
      </c>
      <c s="34" t="s">
        <v>562</v>
      </c>
      <c s="35" t="s">
        <v>79</v>
      </c>
      <c s="6" t="s">
        <v>563</v>
      </c>
      <c s="36" t="s">
        <v>164</v>
      </c>
      <c s="37">
        <v>2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82</v>
      </c>
      <c>
        <f>(M64*21)/100</f>
      </c>
      <c t="s">
        <v>26</v>
      </c>
    </row>
    <row r="65" spans="1:5" ht="12.75">
      <c r="A65" s="35" t="s">
        <v>55</v>
      </c>
      <c r="E65" s="39" t="s">
        <v>525</v>
      </c>
    </row>
    <row r="66" spans="1:5" ht="12.75">
      <c r="A66" s="35" t="s">
        <v>57</v>
      </c>
      <c r="E66" s="40" t="s">
        <v>536</v>
      </c>
    </row>
    <row r="67" spans="1:5" ht="12.75">
      <c r="A67" t="s">
        <v>59</v>
      </c>
      <c r="E67" s="39" t="s">
        <v>530</v>
      </c>
    </row>
    <row r="68" spans="1:16" ht="12.75">
      <c r="A68" t="s">
        <v>48</v>
      </c>
      <c s="34" t="s">
        <v>138</v>
      </c>
      <c s="34" t="s">
        <v>564</v>
      </c>
      <c s="35" t="s">
        <v>79</v>
      </c>
      <c s="6" t="s">
        <v>565</v>
      </c>
      <c s="36" t="s">
        <v>164</v>
      </c>
      <c s="37">
        <v>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82</v>
      </c>
      <c>
        <f>(M68*21)/100</f>
      </c>
      <c t="s">
        <v>26</v>
      </c>
    </row>
    <row r="69" spans="1:5" ht="12.75">
      <c r="A69" s="35" t="s">
        <v>55</v>
      </c>
      <c r="E69" s="39" t="s">
        <v>525</v>
      </c>
    </row>
    <row r="70" spans="1:5" ht="12.75">
      <c r="A70" s="35" t="s">
        <v>57</v>
      </c>
      <c r="E70" s="40" t="s">
        <v>536</v>
      </c>
    </row>
    <row r="71" spans="1:5" ht="12.75">
      <c r="A71" t="s">
        <v>59</v>
      </c>
      <c r="E71" s="39" t="s">
        <v>530</v>
      </c>
    </row>
    <row r="72" spans="1:16" ht="12.75">
      <c r="A72" t="s">
        <v>48</v>
      </c>
      <c s="34" t="s">
        <v>143</v>
      </c>
      <c s="34" t="s">
        <v>566</v>
      </c>
      <c s="35" t="s">
        <v>79</v>
      </c>
      <c s="6" t="s">
        <v>567</v>
      </c>
      <c s="36" t="s">
        <v>568</v>
      </c>
      <c s="37">
        <v>1.04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82</v>
      </c>
      <c>
        <f>(M72*21)/100</f>
      </c>
      <c t="s">
        <v>26</v>
      </c>
    </row>
    <row r="73" spans="1:5" ht="12.75">
      <c r="A73" s="35" t="s">
        <v>55</v>
      </c>
      <c r="E73" s="39" t="s">
        <v>525</v>
      </c>
    </row>
    <row r="74" spans="1:5" ht="12.75">
      <c r="A74" s="35" t="s">
        <v>57</v>
      </c>
      <c r="E74" s="40" t="s">
        <v>569</v>
      </c>
    </row>
    <row r="75" spans="1:5" ht="12.75">
      <c r="A75" t="s">
        <v>59</v>
      </c>
      <c r="E75" s="39" t="s">
        <v>530</v>
      </c>
    </row>
    <row r="76" spans="1:16" ht="25.5">
      <c r="A76" t="s">
        <v>48</v>
      </c>
      <c s="34" t="s">
        <v>147</v>
      </c>
      <c s="34" t="s">
        <v>570</v>
      </c>
      <c s="35" t="s">
        <v>79</v>
      </c>
      <c s="6" t="s">
        <v>571</v>
      </c>
      <c s="36" t="s">
        <v>110</v>
      </c>
      <c s="37">
        <v>240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82</v>
      </c>
      <c>
        <f>(M76*21)/100</f>
      </c>
      <c t="s">
        <v>26</v>
      </c>
    </row>
    <row r="77" spans="1:5" ht="12.75">
      <c r="A77" s="35" t="s">
        <v>55</v>
      </c>
      <c r="E77" s="39" t="s">
        <v>525</v>
      </c>
    </row>
    <row r="78" spans="1:5" ht="12.75">
      <c r="A78" s="35" t="s">
        <v>57</v>
      </c>
      <c r="E78" s="40" t="s">
        <v>572</v>
      </c>
    </row>
    <row r="79" spans="1:5" ht="12.75">
      <c r="A79" t="s">
        <v>59</v>
      </c>
      <c r="E79" s="39" t="s">
        <v>530</v>
      </c>
    </row>
    <row r="80" spans="1:16" ht="12.75">
      <c r="A80" t="s">
        <v>48</v>
      </c>
      <c s="34" t="s">
        <v>152</v>
      </c>
      <c s="34" t="s">
        <v>573</v>
      </c>
      <c s="35" t="s">
        <v>79</v>
      </c>
      <c s="6" t="s">
        <v>574</v>
      </c>
      <c s="36" t="s">
        <v>110</v>
      </c>
      <c s="37">
        <v>180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82</v>
      </c>
      <c>
        <f>(M80*21)/100</f>
      </c>
      <c t="s">
        <v>26</v>
      </c>
    </row>
    <row r="81" spans="1:5" ht="12.75">
      <c r="A81" s="35" t="s">
        <v>55</v>
      </c>
      <c r="E81" s="39" t="s">
        <v>525</v>
      </c>
    </row>
    <row r="82" spans="1:5" ht="12.75">
      <c r="A82" s="35" t="s">
        <v>57</v>
      </c>
      <c r="E82" s="40" t="s">
        <v>575</v>
      </c>
    </row>
    <row r="83" spans="1:5" ht="12.75">
      <c r="A83" t="s">
        <v>59</v>
      </c>
      <c r="E83" s="39" t="s">
        <v>530</v>
      </c>
    </row>
    <row r="84" spans="1:16" ht="12.75">
      <c r="A84" t="s">
        <v>48</v>
      </c>
      <c s="34" t="s">
        <v>156</v>
      </c>
      <c s="34" t="s">
        <v>576</v>
      </c>
      <c s="35" t="s">
        <v>79</v>
      </c>
      <c s="6" t="s">
        <v>577</v>
      </c>
      <c s="36" t="s">
        <v>110</v>
      </c>
      <c s="37">
        <v>180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82</v>
      </c>
      <c>
        <f>(M84*21)/100</f>
      </c>
      <c t="s">
        <v>26</v>
      </c>
    </row>
    <row r="85" spans="1:5" ht="12.75">
      <c r="A85" s="35" t="s">
        <v>55</v>
      </c>
      <c r="E85" s="39" t="s">
        <v>525</v>
      </c>
    </row>
    <row r="86" spans="1:5" ht="12.75">
      <c r="A86" s="35" t="s">
        <v>57</v>
      </c>
      <c r="E86" s="40" t="s">
        <v>575</v>
      </c>
    </row>
    <row r="87" spans="1:5" ht="12.75">
      <c r="A87" t="s">
        <v>59</v>
      </c>
      <c r="E87" s="39" t="s">
        <v>530</v>
      </c>
    </row>
    <row r="88" spans="1:16" ht="12.75">
      <c r="A88" t="s">
        <v>48</v>
      </c>
      <c s="34" t="s">
        <v>161</v>
      </c>
      <c s="34" t="s">
        <v>578</v>
      </c>
      <c s="35" t="s">
        <v>79</v>
      </c>
      <c s="6" t="s">
        <v>579</v>
      </c>
      <c s="36" t="s">
        <v>110</v>
      </c>
      <c s="37">
        <v>180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82</v>
      </c>
      <c>
        <f>(M88*21)/100</f>
      </c>
      <c t="s">
        <v>26</v>
      </c>
    </row>
    <row r="89" spans="1:5" ht="12.75">
      <c r="A89" s="35" t="s">
        <v>55</v>
      </c>
      <c r="E89" s="39" t="s">
        <v>525</v>
      </c>
    </row>
    <row r="90" spans="1:5" ht="12.75">
      <c r="A90" s="35" t="s">
        <v>57</v>
      </c>
      <c r="E90" s="40" t="s">
        <v>580</v>
      </c>
    </row>
    <row r="91" spans="1:5" ht="12.75">
      <c r="A91" t="s">
        <v>59</v>
      </c>
      <c r="E91" s="39" t="s">
        <v>530</v>
      </c>
    </row>
    <row r="92" spans="1:16" ht="12.75">
      <c r="A92" t="s">
        <v>48</v>
      </c>
      <c s="34" t="s">
        <v>167</v>
      </c>
      <c s="34" t="s">
        <v>581</v>
      </c>
      <c s="35" t="s">
        <v>79</v>
      </c>
      <c s="6" t="s">
        <v>582</v>
      </c>
      <c s="36" t="s">
        <v>583</v>
      </c>
      <c s="37">
        <v>9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82</v>
      </c>
      <c>
        <f>(M92*21)/100</f>
      </c>
      <c t="s">
        <v>26</v>
      </c>
    </row>
    <row r="93" spans="1:5" ht="12.75">
      <c r="A93" s="35" t="s">
        <v>55</v>
      </c>
      <c r="E93" s="39" t="s">
        <v>525</v>
      </c>
    </row>
    <row r="94" spans="1:5" ht="12.75">
      <c r="A94" s="35" t="s">
        <v>57</v>
      </c>
      <c r="E94" s="40" t="s">
        <v>584</v>
      </c>
    </row>
    <row r="95" spans="1:5" ht="12.75">
      <c r="A95" t="s">
        <v>59</v>
      </c>
      <c r="E95" s="39" t="s">
        <v>530</v>
      </c>
    </row>
    <row r="96" spans="1:16" ht="12.75">
      <c r="A96" t="s">
        <v>48</v>
      </c>
      <c s="34" t="s">
        <v>172</v>
      </c>
      <c s="34" t="s">
        <v>585</v>
      </c>
      <c s="35" t="s">
        <v>79</v>
      </c>
      <c s="6" t="s">
        <v>586</v>
      </c>
      <c s="36" t="s">
        <v>110</v>
      </c>
      <c s="37">
        <v>7920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82</v>
      </c>
      <c>
        <f>(M96*21)/100</f>
      </c>
      <c t="s">
        <v>26</v>
      </c>
    </row>
    <row r="97" spans="1:5" ht="12.75">
      <c r="A97" s="35" t="s">
        <v>55</v>
      </c>
      <c r="E97" s="39" t="s">
        <v>525</v>
      </c>
    </row>
    <row r="98" spans="1:5" ht="12.75">
      <c r="A98" s="35" t="s">
        <v>57</v>
      </c>
      <c r="E98" s="40" t="s">
        <v>587</v>
      </c>
    </row>
    <row r="99" spans="1:5" ht="12.75">
      <c r="A99" t="s">
        <v>59</v>
      </c>
      <c r="E99" s="39" t="s">
        <v>530</v>
      </c>
    </row>
    <row r="100" spans="1:16" ht="12.75">
      <c r="A100" t="s">
        <v>48</v>
      </c>
      <c s="34" t="s">
        <v>177</v>
      </c>
      <c s="34" t="s">
        <v>588</v>
      </c>
      <c s="35" t="s">
        <v>79</v>
      </c>
      <c s="6" t="s">
        <v>589</v>
      </c>
      <c s="36" t="s">
        <v>164</v>
      </c>
      <c s="37">
        <v>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82</v>
      </c>
      <c>
        <f>(M100*21)/100</f>
      </c>
      <c t="s">
        <v>26</v>
      </c>
    </row>
    <row r="101" spans="1:5" ht="12.75">
      <c r="A101" s="35" t="s">
        <v>55</v>
      </c>
      <c r="E101" s="39" t="s">
        <v>525</v>
      </c>
    </row>
    <row r="102" spans="1:5" ht="12.75">
      <c r="A102" s="35" t="s">
        <v>57</v>
      </c>
      <c r="E102" s="40" t="s">
        <v>590</v>
      </c>
    </row>
    <row r="103" spans="1:5" ht="12.75">
      <c r="A103" t="s">
        <v>59</v>
      </c>
      <c r="E103" s="39" t="s">
        <v>530</v>
      </c>
    </row>
    <row r="104" spans="1:16" ht="12.75">
      <c r="A104" t="s">
        <v>48</v>
      </c>
      <c s="34" t="s">
        <v>182</v>
      </c>
      <c s="34" t="s">
        <v>591</v>
      </c>
      <c s="35" t="s">
        <v>79</v>
      </c>
      <c s="6" t="s">
        <v>592</v>
      </c>
      <c s="36" t="s">
        <v>164</v>
      </c>
      <c s="37">
        <v>12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82</v>
      </c>
      <c>
        <f>(M104*21)/100</f>
      </c>
      <c t="s">
        <v>26</v>
      </c>
    </row>
    <row r="105" spans="1:5" ht="12.75">
      <c r="A105" s="35" t="s">
        <v>55</v>
      </c>
      <c r="E105" s="39" t="s">
        <v>525</v>
      </c>
    </row>
    <row r="106" spans="1:5" ht="12.75">
      <c r="A106" s="35" t="s">
        <v>57</v>
      </c>
      <c r="E106" s="40" t="s">
        <v>593</v>
      </c>
    </row>
    <row r="107" spans="1:5" ht="12.75">
      <c r="A107" t="s">
        <v>59</v>
      </c>
      <c r="E107" s="39" t="s">
        <v>530</v>
      </c>
    </row>
    <row r="108" spans="1:16" ht="12.75">
      <c r="A108" t="s">
        <v>48</v>
      </c>
      <c s="34" t="s">
        <v>186</v>
      </c>
      <c s="34" t="s">
        <v>594</v>
      </c>
      <c s="35" t="s">
        <v>79</v>
      </c>
      <c s="6" t="s">
        <v>595</v>
      </c>
      <c s="36" t="s">
        <v>164</v>
      </c>
      <c s="37">
        <v>12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82</v>
      </c>
      <c>
        <f>(M108*21)/100</f>
      </c>
      <c t="s">
        <v>26</v>
      </c>
    </row>
    <row r="109" spans="1:5" ht="12.75">
      <c r="A109" s="35" t="s">
        <v>55</v>
      </c>
      <c r="E109" s="39" t="s">
        <v>525</v>
      </c>
    </row>
    <row r="110" spans="1:5" ht="12.75">
      <c r="A110" s="35" t="s">
        <v>57</v>
      </c>
      <c r="E110" s="40" t="s">
        <v>596</v>
      </c>
    </row>
    <row r="111" spans="1:5" ht="12.75">
      <c r="A111" t="s">
        <v>59</v>
      </c>
      <c r="E111" s="39" t="s">
        <v>530</v>
      </c>
    </row>
    <row r="112" spans="1:16" ht="12.75">
      <c r="A112" t="s">
        <v>48</v>
      </c>
      <c s="34" t="s">
        <v>191</v>
      </c>
      <c s="34" t="s">
        <v>597</v>
      </c>
      <c s="35" t="s">
        <v>79</v>
      </c>
      <c s="6" t="s">
        <v>598</v>
      </c>
      <c s="36" t="s">
        <v>164</v>
      </c>
      <c s="37">
        <v>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82</v>
      </c>
      <c>
        <f>(M112*21)/100</f>
      </c>
      <c t="s">
        <v>26</v>
      </c>
    </row>
    <row r="113" spans="1:5" ht="12.75">
      <c r="A113" s="35" t="s">
        <v>55</v>
      </c>
      <c r="E113" s="39" t="s">
        <v>525</v>
      </c>
    </row>
    <row r="114" spans="1:5" ht="12.75">
      <c r="A114" s="35" t="s">
        <v>57</v>
      </c>
      <c r="E114" s="40" t="s">
        <v>599</v>
      </c>
    </row>
    <row r="115" spans="1:5" ht="12.75">
      <c r="A115" t="s">
        <v>59</v>
      </c>
      <c r="E115" s="39" t="s">
        <v>530</v>
      </c>
    </row>
    <row r="116" spans="1:16" ht="12.75">
      <c r="A116" t="s">
        <v>48</v>
      </c>
      <c s="34" t="s">
        <v>196</v>
      </c>
      <c s="34" t="s">
        <v>600</v>
      </c>
      <c s="35" t="s">
        <v>79</v>
      </c>
      <c s="6" t="s">
        <v>601</v>
      </c>
      <c s="36" t="s">
        <v>164</v>
      </c>
      <c s="37">
        <v>12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82</v>
      </c>
      <c>
        <f>(M116*21)/100</f>
      </c>
      <c t="s">
        <v>26</v>
      </c>
    </row>
    <row r="117" spans="1:5" ht="12.75">
      <c r="A117" s="35" t="s">
        <v>55</v>
      </c>
      <c r="E117" s="39" t="s">
        <v>525</v>
      </c>
    </row>
    <row r="118" spans="1:5" ht="12.75">
      <c r="A118" s="35" t="s">
        <v>57</v>
      </c>
      <c r="E118" s="40" t="s">
        <v>599</v>
      </c>
    </row>
    <row r="119" spans="1:5" ht="12.75">
      <c r="A119" t="s">
        <v>59</v>
      </c>
      <c r="E119" s="39" t="s">
        <v>530</v>
      </c>
    </row>
    <row r="120" spans="1:16" ht="12.75">
      <c r="A120" t="s">
        <v>48</v>
      </c>
      <c s="34" t="s">
        <v>200</v>
      </c>
      <c s="34" t="s">
        <v>602</v>
      </c>
      <c s="35" t="s">
        <v>79</v>
      </c>
      <c s="6" t="s">
        <v>603</v>
      </c>
      <c s="36" t="s">
        <v>164</v>
      </c>
      <c s="37">
        <v>12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82</v>
      </c>
      <c>
        <f>(M120*21)/100</f>
      </c>
      <c t="s">
        <v>26</v>
      </c>
    </row>
    <row r="121" spans="1:5" ht="12.75">
      <c r="A121" s="35" t="s">
        <v>55</v>
      </c>
      <c r="E121" s="39" t="s">
        <v>525</v>
      </c>
    </row>
    <row r="122" spans="1:5" ht="12.75">
      <c r="A122" s="35" t="s">
        <v>57</v>
      </c>
      <c r="E122" s="40" t="s">
        <v>604</v>
      </c>
    </row>
    <row r="123" spans="1:5" ht="12.75">
      <c r="A123" t="s">
        <v>59</v>
      </c>
      <c r="E123" s="39" t="s">
        <v>530</v>
      </c>
    </row>
    <row r="124" spans="1:16" ht="12.75">
      <c r="A124" t="s">
        <v>48</v>
      </c>
      <c s="34" t="s">
        <v>206</v>
      </c>
      <c s="34" t="s">
        <v>605</v>
      </c>
      <c s="35" t="s">
        <v>79</v>
      </c>
      <c s="6" t="s">
        <v>606</v>
      </c>
      <c s="36" t="s">
        <v>164</v>
      </c>
      <c s="37">
        <v>88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82</v>
      </c>
      <c>
        <f>(M124*21)/100</f>
      </c>
      <c t="s">
        <v>26</v>
      </c>
    </row>
    <row r="125" spans="1:5" ht="12.75">
      <c r="A125" s="35" t="s">
        <v>55</v>
      </c>
      <c r="E125" s="39" t="s">
        <v>525</v>
      </c>
    </row>
    <row r="126" spans="1:5" ht="12.75">
      <c r="A126" s="35" t="s">
        <v>57</v>
      </c>
      <c r="E126" s="40" t="s">
        <v>536</v>
      </c>
    </row>
    <row r="127" spans="1:5" ht="12.75">
      <c r="A127" t="s">
        <v>59</v>
      </c>
      <c r="E127" s="39" t="s">
        <v>530</v>
      </c>
    </row>
    <row r="128" spans="1:16" ht="25.5">
      <c r="A128" t="s">
        <v>48</v>
      </c>
      <c s="34" t="s">
        <v>333</v>
      </c>
      <c s="34" t="s">
        <v>607</v>
      </c>
      <c s="35" t="s">
        <v>79</v>
      </c>
      <c s="6" t="s">
        <v>608</v>
      </c>
      <c s="36" t="s">
        <v>583</v>
      </c>
      <c s="37">
        <v>15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82</v>
      </c>
      <c>
        <f>(M128*21)/100</f>
      </c>
      <c t="s">
        <v>26</v>
      </c>
    </row>
    <row r="129" spans="1:5" ht="12.75">
      <c r="A129" s="35" t="s">
        <v>55</v>
      </c>
      <c r="E129" s="39" t="s">
        <v>525</v>
      </c>
    </row>
    <row r="130" spans="1:5" ht="12.75">
      <c r="A130" s="35" t="s">
        <v>57</v>
      </c>
      <c r="E130" s="40" t="s">
        <v>536</v>
      </c>
    </row>
    <row r="131" spans="1:5" ht="12.75">
      <c r="A131" t="s">
        <v>59</v>
      </c>
      <c r="E131" s="39" t="s">
        <v>530</v>
      </c>
    </row>
    <row r="132" spans="1:13" ht="12.75">
      <c r="A132" t="s">
        <v>45</v>
      </c>
      <c r="C132" s="31" t="s">
        <v>101</v>
      </c>
      <c r="E132" s="33" t="s">
        <v>363</v>
      </c>
      <c r="J132" s="32">
        <f>0</f>
      </c>
      <c s="32">
        <f>0</f>
      </c>
      <c s="32">
        <f>0+L133</f>
      </c>
      <c s="32">
        <f>0+M133</f>
      </c>
    </row>
    <row r="133" spans="1:16" ht="12.75">
      <c r="A133" t="s">
        <v>48</v>
      </c>
      <c s="34" t="s">
        <v>338</v>
      </c>
      <c s="34" t="s">
        <v>609</v>
      </c>
      <c s="35" t="s">
        <v>79</v>
      </c>
      <c s="6" t="s">
        <v>610</v>
      </c>
      <c s="36" t="s">
        <v>88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82</v>
      </c>
      <c>
        <f>(M133*21)/100</f>
      </c>
      <c t="s">
        <v>26</v>
      </c>
    </row>
    <row r="134" spans="1:5" ht="25.5">
      <c r="A134" s="35" t="s">
        <v>55</v>
      </c>
      <c r="E134" s="39" t="s">
        <v>611</v>
      </c>
    </row>
    <row r="135" spans="1:5" ht="12.75">
      <c r="A135" s="35" t="s">
        <v>57</v>
      </c>
      <c r="E135" s="40" t="s">
        <v>536</v>
      </c>
    </row>
    <row r="136" spans="1:5" ht="12.75">
      <c r="A136" t="s">
        <v>59</v>
      </c>
      <c r="E136" s="39" t="s">
        <v>530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518</v>
      </c>
      <c s="41">
        <f>Rekapitulace!C16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518</v>
      </c>
      <c r="E4" s="26" t="s">
        <v>519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COUNTIFS(L8:L65,"=0",A8:A65,"P")+COUNTIFS(L8:L65,"",A8:A65,"P")+SUM(Q8:Q65)</f>
      </c>
    </row>
    <row r="8" spans="1:13" ht="12.75">
      <c r="A8" t="s">
        <v>43</v>
      </c>
      <c r="C8" s="28" t="s">
        <v>614</v>
      </c>
      <c r="E8" s="30" t="s">
        <v>613</v>
      </c>
      <c r="J8" s="29">
        <f>0+J9+J14+J23+J64</f>
      </c>
      <c s="29">
        <f>0+K9+K14+K23+K64</f>
      </c>
      <c s="29">
        <f>0+L9+L14+L23+L64</f>
      </c>
      <c s="29">
        <f>0+M9+M14+M23+M64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48</v>
      </c>
      <c s="34" t="s">
        <v>49</v>
      </c>
      <c s="34" t="s">
        <v>523</v>
      </c>
      <c s="35" t="s">
        <v>79</v>
      </c>
      <c s="6" t="s">
        <v>524</v>
      </c>
      <c s="36" t="s">
        <v>81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82</v>
      </c>
      <c>
        <f>(M10*21)/100</f>
      </c>
      <c t="s">
        <v>26</v>
      </c>
    </row>
    <row r="11" spans="1:5" ht="12.75">
      <c r="A11" s="35" t="s">
        <v>55</v>
      </c>
      <c r="E11" s="39" t="s">
        <v>525</v>
      </c>
    </row>
    <row r="12" spans="1:5" ht="12.75">
      <c r="A12" s="35" t="s">
        <v>57</v>
      </c>
      <c r="E12" s="40" t="s">
        <v>526</v>
      </c>
    </row>
    <row r="13" spans="1:5" ht="12.75">
      <c r="A13" t="s">
        <v>59</v>
      </c>
      <c r="E13" s="39" t="s">
        <v>83</v>
      </c>
    </row>
    <row r="14" spans="1:13" ht="12.75">
      <c r="A14" t="s">
        <v>45</v>
      </c>
      <c r="C14" s="31" t="s">
        <v>49</v>
      </c>
      <c r="E14" s="33" t="s">
        <v>84</v>
      </c>
      <c r="J14" s="32">
        <f>0</f>
      </c>
      <c s="32">
        <f>0</f>
      </c>
      <c s="32">
        <f>0+L15+L19</f>
      </c>
      <c s="32">
        <f>0+M15+M19</f>
      </c>
    </row>
    <row r="15" spans="1:16" ht="12.75">
      <c r="A15" t="s">
        <v>48</v>
      </c>
      <c s="34" t="s">
        <v>25</v>
      </c>
      <c s="34" t="s">
        <v>527</v>
      </c>
      <c s="35" t="s">
        <v>79</v>
      </c>
      <c s="6" t="s">
        <v>528</v>
      </c>
      <c s="36" t="s">
        <v>88</v>
      </c>
      <c s="37">
        <v>15.4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82</v>
      </c>
      <c>
        <f>(M15*21)/100</f>
      </c>
      <c t="s">
        <v>26</v>
      </c>
    </row>
    <row r="16" spans="1:5" ht="12.75">
      <c r="A16" s="35" t="s">
        <v>55</v>
      </c>
      <c r="E16" s="39" t="s">
        <v>525</v>
      </c>
    </row>
    <row r="17" spans="1:5" ht="12.75">
      <c r="A17" s="35" t="s">
        <v>57</v>
      </c>
      <c r="E17" s="40" t="s">
        <v>529</v>
      </c>
    </row>
    <row r="18" spans="1:5" ht="12.75">
      <c r="A18" t="s">
        <v>59</v>
      </c>
      <c r="E18" s="39" t="s">
        <v>530</v>
      </c>
    </row>
    <row r="19" spans="1:16" ht="12.75">
      <c r="A19" t="s">
        <v>48</v>
      </c>
      <c s="34" t="s">
        <v>71</v>
      </c>
      <c s="34" t="s">
        <v>531</v>
      </c>
      <c s="35" t="s">
        <v>79</v>
      </c>
      <c s="6" t="s">
        <v>532</v>
      </c>
      <c s="36" t="s">
        <v>88</v>
      </c>
      <c s="37">
        <v>15.4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82</v>
      </c>
      <c>
        <f>(M19*21)/100</f>
      </c>
      <c t="s">
        <v>26</v>
      </c>
    </row>
    <row r="20" spans="1:5" ht="12.75">
      <c r="A20" s="35" t="s">
        <v>55</v>
      </c>
      <c r="E20" s="39" t="s">
        <v>525</v>
      </c>
    </row>
    <row r="21" spans="1:5" ht="12.75">
      <c r="A21" s="35" t="s">
        <v>57</v>
      </c>
      <c r="E21" s="40" t="s">
        <v>529</v>
      </c>
    </row>
    <row r="22" spans="1:5" ht="12.75">
      <c r="A22" t="s">
        <v>59</v>
      </c>
      <c r="E22" s="39" t="s">
        <v>530</v>
      </c>
    </row>
    <row r="23" spans="1:13" ht="12.75">
      <c r="A23" t="s">
        <v>45</v>
      </c>
      <c r="C23" s="31" t="s">
        <v>91</v>
      </c>
      <c r="E23" s="33" t="s">
        <v>533</v>
      </c>
      <c r="J23" s="32">
        <f>0</f>
      </c>
      <c s="32">
        <f>0</f>
      </c>
      <c s="32">
        <f>0+L24+L28+L32+L36+L40+L44+L48+L52+L56+L60</f>
      </c>
      <c s="32">
        <f>0+M24+M28+M32+M36+M40+M44+M48+M52+M56+M60</f>
      </c>
    </row>
    <row r="24" spans="1:16" ht="12.75">
      <c r="A24" t="s">
        <v>48</v>
      </c>
      <c s="34" t="s">
        <v>77</v>
      </c>
      <c s="34" t="s">
        <v>534</v>
      </c>
      <c s="35" t="s">
        <v>79</v>
      </c>
      <c s="6" t="s">
        <v>535</v>
      </c>
      <c s="36" t="s">
        <v>110</v>
      </c>
      <c s="37">
        <v>55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82</v>
      </c>
      <c>
        <f>(M24*21)/100</f>
      </c>
      <c t="s">
        <v>26</v>
      </c>
    </row>
    <row r="25" spans="1:5" ht="12.75">
      <c r="A25" s="35" t="s">
        <v>55</v>
      </c>
      <c r="E25" s="39" t="s">
        <v>525</v>
      </c>
    </row>
    <row r="26" spans="1:5" ht="12.75">
      <c r="A26" s="35" t="s">
        <v>57</v>
      </c>
      <c r="E26" s="40" t="s">
        <v>536</v>
      </c>
    </row>
    <row r="27" spans="1:5" ht="12.75">
      <c r="A27" t="s">
        <v>59</v>
      </c>
      <c r="E27" s="39" t="s">
        <v>530</v>
      </c>
    </row>
    <row r="28" spans="1:16" ht="12.75">
      <c r="A28" t="s">
        <v>48</v>
      </c>
      <c s="34" t="s">
        <v>85</v>
      </c>
      <c s="34" t="s">
        <v>615</v>
      </c>
      <c s="35" t="s">
        <v>79</v>
      </c>
      <c s="6" t="s">
        <v>616</v>
      </c>
      <c s="36" t="s">
        <v>110</v>
      </c>
      <c s="37">
        <v>55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82</v>
      </c>
      <c>
        <f>(M28*21)/100</f>
      </c>
      <c t="s">
        <v>26</v>
      </c>
    </row>
    <row r="29" spans="1:5" ht="12.75">
      <c r="A29" s="35" t="s">
        <v>55</v>
      </c>
      <c r="E29" s="39" t="s">
        <v>539</v>
      </c>
    </row>
    <row r="30" spans="1:5" ht="12.75">
      <c r="A30" s="35" t="s">
        <v>57</v>
      </c>
      <c r="E30" s="40" t="s">
        <v>536</v>
      </c>
    </row>
    <row r="31" spans="1:5" ht="12.75">
      <c r="A31" t="s">
        <v>59</v>
      </c>
      <c r="E31" s="39" t="s">
        <v>530</v>
      </c>
    </row>
    <row r="32" spans="1:16" ht="25.5">
      <c r="A32" t="s">
        <v>48</v>
      </c>
      <c s="34" t="s">
        <v>91</v>
      </c>
      <c s="34" t="s">
        <v>540</v>
      </c>
      <c s="35" t="s">
        <v>79</v>
      </c>
      <c s="6" t="s">
        <v>541</v>
      </c>
      <c s="36" t="s">
        <v>110</v>
      </c>
      <c s="37">
        <v>55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82</v>
      </c>
      <c>
        <f>(M32*21)/100</f>
      </c>
      <c t="s">
        <v>26</v>
      </c>
    </row>
    <row r="33" spans="1:5" ht="12.75">
      <c r="A33" s="35" t="s">
        <v>55</v>
      </c>
      <c r="E33" s="39" t="s">
        <v>525</v>
      </c>
    </row>
    <row r="34" spans="1:5" ht="12.75">
      <c r="A34" s="35" t="s">
        <v>57</v>
      </c>
      <c r="E34" s="40" t="s">
        <v>536</v>
      </c>
    </row>
    <row r="35" spans="1:5" ht="12.75">
      <c r="A35" t="s">
        <v>59</v>
      </c>
      <c r="E35" s="39" t="s">
        <v>530</v>
      </c>
    </row>
    <row r="36" spans="1:16" ht="12.75">
      <c r="A36" t="s">
        <v>48</v>
      </c>
      <c s="34" t="s">
        <v>96</v>
      </c>
      <c s="34" t="s">
        <v>542</v>
      </c>
      <c s="35" t="s">
        <v>79</v>
      </c>
      <c s="6" t="s">
        <v>543</v>
      </c>
      <c s="36" t="s">
        <v>164</v>
      </c>
      <c s="37">
        <v>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82</v>
      </c>
      <c>
        <f>(M36*21)/100</f>
      </c>
      <c t="s">
        <v>26</v>
      </c>
    </row>
    <row r="37" spans="1:5" ht="12.75">
      <c r="A37" s="35" t="s">
        <v>55</v>
      </c>
      <c r="E37" s="39" t="s">
        <v>525</v>
      </c>
    </row>
    <row r="38" spans="1:5" ht="12.75">
      <c r="A38" s="35" t="s">
        <v>57</v>
      </c>
      <c r="E38" s="40" t="s">
        <v>536</v>
      </c>
    </row>
    <row r="39" spans="1:5" ht="12.75">
      <c r="A39" t="s">
        <v>59</v>
      </c>
      <c r="E39" s="39" t="s">
        <v>530</v>
      </c>
    </row>
    <row r="40" spans="1:16" ht="12.75">
      <c r="A40" t="s">
        <v>48</v>
      </c>
      <c s="34" t="s">
        <v>101</v>
      </c>
      <c s="34" t="s">
        <v>617</v>
      </c>
      <c s="35" t="s">
        <v>79</v>
      </c>
      <c s="6" t="s">
        <v>618</v>
      </c>
      <c s="36" t="s">
        <v>568</v>
      </c>
      <c s="37">
        <v>0.85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82</v>
      </c>
      <c>
        <f>(M40*21)/100</f>
      </c>
      <c t="s">
        <v>26</v>
      </c>
    </row>
    <row r="41" spans="1:5" ht="12.75">
      <c r="A41" s="35" t="s">
        <v>55</v>
      </c>
      <c r="E41" s="39" t="s">
        <v>525</v>
      </c>
    </row>
    <row r="42" spans="1:5" ht="12.75">
      <c r="A42" s="35" t="s">
        <v>57</v>
      </c>
      <c r="E42" s="40" t="s">
        <v>619</v>
      </c>
    </row>
    <row r="43" spans="1:5" ht="12.75">
      <c r="A43" t="s">
        <v>59</v>
      </c>
      <c r="E43" s="39" t="s">
        <v>530</v>
      </c>
    </row>
    <row r="44" spans="1:16" ht="12.75">
      <c r="A44" t="s">
        <v>48</v>
      </c>
      <c s="34" t="s">
        <v>107</v>
      </c>
      <c s="34" t="s">
        <v>620</v>
      </c>
      <c s="35" t="s">
        <v>79</v>
      </c>
      <c s="6" t="s">
        <v>621</v>
      </c>
      <c s="36" t="s">
        <v>110</v>
      </c>
      <c s="37">
        <v>100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82</v>
      </c>
      <c>
        <f>(M44*21)/100</f>
      </c>
      <c t="s">
        <v>26</v>
      </c>
    </row>
    <row r="45" spans="1:5" ht="12.75">
      <c r="A45" s="35" t="s">
        <v>55</v>
      </c>
      <c r="E45" s="39" t="s">
        <v>525</v>
      </c>
    </row>
    <row r="46" spans="1:5" ht="12.75">
      <c r="A46" s="35" t="s">
        <v>57</v>
      </c>
      <c r="E46" s="40" t="s">
        <v>622</v>
      </c>
    </row>
    <row r="47" spans="1:5" ht="12.75">
      <c r="A47" t="s">
        <v>59</v>
      </c>
      <c r="E47" s="39" t="s">
        <v>530</v>
      </c>
    </row>
    <row r="48" spans="1:16" ht="12.75">
      <c r="A48" t="s">
        <v>48</v>
      </c>
      <c s="34" t="s">
        <v>113</v>
      </c>
      <c s="34" t="s">
        <v>623</v>
      </c>
      <c s="35" t="s">
        <v>79</v>
      </c>
      <c s="6" t="s">
        <v>624</v>
      </c>
      <c s="36" t="s">
        <v>110</v>
      </c>
      <c s="37">
        <v>100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82</v>
      </c>
      <c>
        <f>(M48*21)/100</f>
      </c>
      <c t="s">
        <v>26</v>
      </c>
    </row>
    <row r="49" spans="1:5" ht="12.75">
      <c r="A49" s="35" t="s">
        <v>55</v>
      </c>
      <c r="E49" s="39" t="s">
        <v>525</v>
      </c>
    </row>
    <row r="50" spans="1:5" ht="12.75">
      <c r="A50" s="35" t="s">
        <v>57</v>
      </c>
      <c r="E50" s="40" t="s">
        <v>622</v>
      </c>
    </row>
    <row r="51" spans="1:5" ht="12.75">
      <c r="A51" t="s">
        <v>59</v>
      </c>
      <c r="E51" s="39" t="s">
        <v>530</v>
      </c>
    </row>
    <row r="52" spans="1:16" ht="12.75">
      <c r="A52" t="s">
        <v>48</v>
      </c>
      <c s="34" t="s">
        <v>119</v>
      </c>
      <c s="34" t="s">
        <v>625</v>
      </c>
      <c s="35" t="s">
        <v>79</v>
      </c>
      <c s="6" t="s">
        <v>626</v>
      </c>
      <c s="36" t="s">
        <v>164</v>
      </c>
      <c s="37">
        <v>4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82</v>
      </c>
      <c>
        <f>(M52*21)/100</f>
      </c>
      <c t="s">
        <v>26</v>
      </c>
    </row>
    <row r="53" spans="1:5" ht="12.75">
      <c r="A53" s="35" t="s">
        <v>55</v>
      </c>
      <c r="E53" s="39" t="s">
        <v>525</v>
      </c>
    </row>
    <row r="54" spans="1:5" ht="12.75">
      <c r="A54" s="35" t="s">
        <v>57</v>
      </c>
      <c r="E54" s="40" t="s">
        <v>627</v>
      </c>
    </row>
    <row r="55" spans="1:5" ht="12.75">
      <c r="A55" t="s">
        <v>59</v>
      </c>
      <c r="E55" s="39" t="s">
        <v>530</v>
      </c>
    </row>
    <row r="56" spans="1:16" ht="25.5">
      <c r="A56" t="s">
        <v>48</v>
      </c>
      <c s="34" t="s">
        <v>124</v>
      </c>
      <c s="34" t="s">
        <v>628</v>
      </c>
      <c s="35" t="s">
        <v>79</v>
      </c>
      <c s="6" t="s">
        <v>629</v>
      </c>
      <c s="36" t="s">
        <v>630</v>
      </c>
      <c s="37">
        <v>17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82</v>
      </c>
      <c>
        <f>(M56*21)/100</f>
      </c>
      <c t="s">
        <v>26</v>
      </c>
    </row>
    <row r="57" spans="1:5" ht="12.75">
      <c r="A57" s="35" t="s">
        <v>55</v>
      </c>
      <c r="E57" s="39" t="s">
        <v>525</v>
      </c>
    </row>
    <row r="58" spans="1:5" ht="12.75">
      <c r="A58" s="35" t="s">
        <v>57</v>
      </c>
      <c r="E58" s="40" t="s">
        <v>631</v>
      </c>
    </row>
    <row r="59" spans="1:5" ht="12.75">
      <c r="A59" t="s">
        <v>59</v>
      </c>
      <c r="E59" s="39" t="s">
        <v>530</v>
      </c>
    </row>
    <row r="60" spans="1:16" ht="25.5">
      <c r="A60" t="s">
        <v>48</v>
      </c>
      <c s="34" t="s">
        <v>129</v>
      </c>
      <c s="34" t="s">
        <v>632</v>
      </c>
      <c s="35" t="s">
        <v>79</v>
      </c>
      <c s="6" t="s">
        <v>633</v>
      </c>
      <c s="36" t="s">
        <v>630</v>
      </c>
      <c s="37">
        <v>17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82</v>
      </c>
      <c>
        <f>(M60*21)/100</f>
      </c>
      <c t="s">
        <v>26</v>
      </c>
    </row>
    <row r="61" spans="1:5" ht="12.75">
      <c r="A61" s="35" t="s">
        <v>55</v>
      </c>
      <c r="E61" s="39" t="s">
        <v>525</v>
      </c>
    </row>
    <row r="62" spans="1:5" ht="12.75">
      <c r="A62" s="35" t="s">
        <v>57</v>
      </c>
      <c r="E62" s="40" t="s">
        <v>631</v>
      </c>
    </row>
    <row r="63" spans="1:5" ht="12.75">
      <c r="A63" t="s">
        <v>59</v>
      </c>
      <c r="E63" s="39" t="s">
        <v>530</v>
      </c>
    </row>
    <row r="64" spans="1:13" ht="12.75">
      <c r="A64" t="s">
        <v>45</v>
      </c>
      <c r="C64" s="31" t="s">
        <v>101</v>
      </c>
      <c r="E64" s="33" t="s">
        <v>363</v>
      </c>
      <c r="J64" s="32">
        <f>0</f>
      </c>
      <c s="32">
        <f>0</f>
      </c>
      <c s="32">
        <f>0+L65</f>
      </c>
      <c s="32">
        <f>0+M65</f>
      </c>
    </row>
    <row r="65" spans="1:16" ht="12.75">
      <c r="A65" t="s">
        <v>48</v>
      </c>
      <c s="34" t="s">
        <v>134</v>
      </c>
      <c s="34" t="s">
        <v>609</v>
      </c>
      <c s="35" t="s">
        <v>79</v>
      </c>
      <c s="6" t="s">
        <v>610</v>
      </c>
      <c s="36" t="s">
        <v>88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82</v>
      </c>
      <c>
        <f>(M65*21)/100</f>
      </c>
      <c t="s">
        <v>26</v>
      </c>
    </row>
    <row r="66" spans="1:5" ht="25.5">
      <c r="A66" s="35" t="s">
        <v>55</v>
      </c>
      <c r="E66" s="39" t="s">
        <v>611</v>
      </c>
    </row>
    <row r="67" spans="1:5" ht="12.75">
      <c r="A67" s="35" t="s">
        <v>57</v>
      </c>
      <c r="E67" s="40" t="s">
        <v>536</v>
      </c>
    </row>
    <row r="68" spans="1:5" ht="12.75">
      <c r="A68" t="s">
        <v>59</v>
      </c>
      <c r="E68" s="39" t="s">
        <v>530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634</v>
      </c>
      <c s="41">
        <f>Rekapitulace!C19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634</v>
      </c>
      <c r="E4" s="26" t="s">
        <v>635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COUNTIFS(L8:L35,"=0",A8:A35,"P")+COUNTIFS(L8:L35,"",A8:A35,"P")+SUM(Q8:Q35)</f>
      </c>
    </row>
    <row r="8" spans="1:13" ht="12.75">
      <c r="A8" t="s">
        <v>43</v>
      </c>
      <c r="C8" s="28" t="s">
        <v>638</v>
      </c>
      <c r="E8" s="30" t="s">
        <v>637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45</v>
      </c>
      <c r="C9" s="31" t="s">
        <v>49</v>
      </c>
      <c r="E9" s="33" t="s">
        <v>639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48</v>
      </c>
      <c s="34" t="s">
        <v>49</v>
      </c>
      <c s="34" t="s">
        <v>640</v>
      </c>
      <c s="35" t="s">
        <v>79</v>
      </c>
      <c s="6" t="s">
        <v>641</v>
      </c>
      <c s="36" t="s">
        <v>81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26</v>
      </c>
    </row>
    <row r="11" spans="1:5" ht="12.75">
      <c r="A11" s="35" t="s">
        <v>55</v>
      </c>
      <c r="E11" s="39" t="s">
        <v>642</v>
      </c>
    </row>
    <row r="12" spans="1:5" ht="12.75">
      <c r="A12" s="35" t="s">
        <v>57</v>
      </c>
      <c r="E12" s="40" t="s">
        <v>79</v>
      </c>
    </row>
    <row r="13" spans="1:5" ht="51">
      <c r="A13" t="s">
        <v>59</v>
      </c>
      <c r="E13" s="39" t="s">
        <v>643</v>
      </c>
    </row>
    <row r="14" spans="1:16" ht="12.75">
      <c r="A14" t="s">
        <v>48</v>
      </c>
      <c s="34" t="s">
        <v>26</v>
      </c>
      <c s="34" t="s">
        <v>644</v>
      </c>
      <c s="35" t="s">
        <v>79</v>
      </c>
      <c s="6" t="s">
        <v>645</v>
      </c>
      <c s="36" t="s">
        <v>81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26</v>
      </c>
    </row>
    <row r="15" spans="1:5" ht="12.75">
      <c r="A15" s="35" t="s">
        <v>55</v>
      </c>
      <c r="E15" s="39" t="s">
        <v>646</v>
      </c>
    </row>
    <row r="16" spans="1:5" ht="12.75">
      <c r="A16" s="35" t="s">
        <v>57</v>
      </c>
      <c r="E16" s="40" t="s">
        <v>79</v>
      </c>
    </row>
    <row r="17" spans="1:5" ht="51">
      <c r="A17" t="s">
        <v>59</v>
      </c>
      <c r="E17" s="39" t="s">
        <v>647</v>
      </c>
    </row>
    <row r="18" spans="1:16" ht="12.75">
      <c r="A18" t="s">
        <v>48</v>
      </c>
      <c s="34" t="s">
        <v>25</v>
      </c>
      <c s="34" t="s">
        <v>648</v>
      </c>
      <c s="35" t="s">
        <v>79</v>
      </c>
      <c s="6" t="s">
        <v>649</v>
      </c>
      <c s="36" t="s">
        <v>81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26</v>
      </c>
    </row>
    <row r="19" spans="1:5" ht="12.75">
      <c r="A19" s="35" t="s">
        <v>55</v>
      </c>
      <c r="E19" s="39" t="s">
        <v>650</v>
      </c>
    </row>
    <row r="20" spans="1:5" ht="12.75">
      <c r="A20" s="35" t="s">
        <v>57</v>
      </c>
      <c r="E20" s="40" t="s">
        <v>79</v>
      </c>
    </row>
    <row r="21" spans="1:5" ht="51">
      <c r="A21" t="s">
        <v>59</v>
      </c>
      <c r="E21" s="39" t="s">
        <v>651</v>
      </c>
    </row>
    <row r="22" spans="1:13" ht="12.75">
      <c r="A22" t="s">
        <v>45</v>
      </c>
      <c r="C22" s="31" t="s">
        <v>26</v>
      </c>
      <c r="E22" s="33" t="s">
        <v>220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48</v>
      </c>
      <c s="34" t="s">
        <v>71</v>
      </c>
      <c s="34" t="s">
        <v>652</v>
      </c>
      <c s="35" t="s">
        <v>79</v>
      </c>
      <c s="6" t="s">
        <v>653</v>
      </c>
      <c s="36" t="s">
        <v>81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26</v>
      </c>
    </row>
    <row r="24" spans="1:5" ht="12.75">
      <c r="A24" s="35" t="s">
        <v>55</v>
      </c>
      <c r="E24" s="39" t="s">
        <v>642</v>
      </c>
    </row>
    <row r="25" spans="1:5" ht="12.75">
      <c r="A25" s="35" t="s">
        <v>57</v>
      </c>
      <c r="E25" s="40" t="s">
        <v>79</v>
      </c>
    </row>
    <row r="26" spans="1:5" ht="114.75">
      <c r="A26" t="s">
        <v>59</v>
      </c>
      <c r="E26" s="39" t="s">
        <v>654</v>
      </c>
    </row>
    <row r="27" spans="1:16" ht="12.75">
      <c r="A27" t="s">
        <v>48</v>
      </c>
      <c s="34" t="s">
        <v>77</v>
      </c>
      <c s="34" t="s">
        <v>655</v>
      </c>
      <c s="35" t="s">
        <v>79</v>
      </c>
      <c s="6" t="s">
        <v>656</v>
      </c>
      <c s="36" t="s">
        <v>81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26</v>
      </c>
    </row>
    <row r="28" spans="1:5" ht="12.75">
      <c r="A28" s="35" t="s">
        <v>55</v>
      </c>
      <c r="E28" s="39" t="s">
        <v>642</v>
      </c>
    </row>
    <row r="29" spans="1:5" ht="12.75">
      <c r="A29" s="35" t="s">
        <v>57</v>
      </c>
      <c r="E29" s="40" t="s">
        <v>79</v>
      </c>
    </row>
    <row r="30" spans="1:5" ht="102">
      <c r="A30" t="s">
        <v>59</v>
      </c>
      <c r="E30" s="39" t="s">
        <v>657</v>
      </c>
    </row>
    <row r="31" spans="1:16" ht="12.75">
      <c r="A31" t="s">
        <v>48</v>
      </c>
      <c s="34" t="s">
        <v>85</v>
      </c>
      <c s="34" t="s">
        <v>658</v>
      </c>
      <c s="35" t="s">
        <v>79</v>
      </c>
      <c s="6" t="s">
        <v>659</v>
      </c>
      <c s="36" t="s">
        <v>81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26</v>
      </c>
    </row>
    <row r="32" spans="1:5" ht="12.75">
      <c r="A32" s="35" t="s">
        <v>55</v>
      </c>
      <c r="E32" s="39" t="s">
        <v>660</v>
      </c>
    </row>
    <row r="33" spans="1:5" ht="12.75">
      <c r="A33" s="35" t="s">
        <v>57</v>
      </c>
      <c r="E33" s="40" t="s">
        <v>79</v>
      </c>
    </row>
    <row r="34" spans="1:5" ht="25.5">
      <c r="A34" t="s">
        <v>59</v>
      </c>
      <c r="E34" s="39" t="s">
        <v>661</v>
      </c>
    </row>
    <row r="35" spans="1:16" ht="12.75">
      <c r="A35" t="s">
        <v>48</v>
      </c>
      <c s="34" t="s">
        <v>91</v>
      </c>
      <c s="34" t="s">
        <v>662</v>
      </c>
      <c s="35" t="s">
        <v>79</v>
      </c>
      <c s="6" t="s">
        <v>663</v>
      </c>
      <c s="36" t="s">
        <v>164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664</v>
      </c>
      <c>
        <f>(M35*21)/100</f>
      </c>
      <c t="s">
        <v>26</v>
      </c>
    </row>
    <row r="36" spans="1:5" ht="12.75">
      <c r="A36" s="35" t="s">
        <v>55</v>
      </c>
      <c r="E36" s="39" t="s">
        <v>665</v>
      </c>
    </row>
    <row r="37" spans="1:5" ht="12.75">
      <c r="A37" s="35" t="s">
        <v>57</v>
      </c>
      <c r="E37" s="40" t="s">
        <v>666</v>
      </c>
    </row>
    <row r="38" spans="1:5" ht="25.5">
      <c r="A38" t="s">
        <v>59</v>
      </c>
      <c r="E38" s="39" t="s">
        <v>667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